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 yWindow="65464" windowWidth="14892" windowHeight="7872" activeTab="2"/>
  </bookViews>
  <sheets>
    <sheet name="G14 Si Main 24&amp;32" sheetId="1" r:id="rId1"/>
    <sheet name="B14 Si Main 24&amp;32" sheetId="2" r:id="rId2"/>
    <sheet name="G14 Do Main 16" sheetId="3" r:id="rId3"/>
    <sheet name="B14 Do Main 16" sheetId="4" r:id="rId4"/>
  </sheets>
  <externalReferences>
    <externalReference r:id="rId7"/>
    <externalReference r:id="rId8"/>
    <externalReference r:id="rId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TABLE" localSheetId="0">'G14 Si Main 24&amp;32'!$P$39:$P$39</definedName>
    <definedName name="TABLE_2" localSheetId="0">'G14 Si Main 24&amp;32'!$P$39:$P$39</definedName>
    <definedName name="TABLE_3" localSheetId="0">'G14 Si Main 24&amp;32'!$P$39:$P$39</definedName>
    <definedName name="_xlnm.Print_Area" localSheetId="3">'B14 Do Main 16'!$A$1:$Q$79</definedName>
    <definedName name="_xlnm.Print_Area" localSheetId="1">'B14 Si Main 24&amp;32'!$A$1:$Q$79</definedName>
    <definedName name="_xlnm.Print_Area" localSheetId="2">'G14 Do Main 16'!$A$1:$Q$79</definedName>
    <definedName name="_xlnm.Print_Area" localSheetId="0">'G14 Si Main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Boys Main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Girls Do Draw Prep-sheet did you:
- fill in DA, WC's?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<sst xmlns="http://schemas.openxmlformats.org/spreadsheetml/2006/main" count="553" uniqueCount="185">
  <si>
    <t>G14</t>
  </si>
  <si>
    <t>GIRLS SINGLES</t>
  </si>
  <si>
    <t>CU</t>
  </si>
  <si>
    <t>MAIN DRAW</t>
  </si>
  <si>
    <t>Week of</t>
  </si>
  <si>
    <t>City, Country</t>
  </si>
  <si>
    <t>Category</t>
  </si>
  <si>
    <t>Referee</t>
  </si>
  <si>
    <t>St.</t>
  </si>
  <si>
    <t>Rank</t>
  </si>
  <si>
    <t>Seed</t>
  </si>
  <si>
    <t>Family Name</t>
  </si>
  <si>
    <t>First name</t>
  </si>
  <si>
    <t>Nationality</t>
  </si>
  <si>
    <t>2nd Round</t>
  </si>
  <si>
    <t>Quarterfinals</t>
  </si>
  <si>
    <t>Semifinals</t>
  </si>
  <si>
    <t>Final</t>
  </si>
  <si>
    <t>Umpire</t>
  </si>
  <si>
    <t>NEVZOROVA</t>
  </si>
  <si>
    <t>ANGELINA</t>
  </si>
  <si>
    <t>RUS</t>
  </si>
  <si>
    <t>PICHKHADZE</t>
  </si>
  <si>
    <t>TAMARA</t>
  </si>
  <si>
    <t>NEFEDOVA</t>
  </si>
  <si>
    <t>ANASTASIYA</t>
  </si>
  <si>
    <t>Winner:</t>
  </si>
  <si>
    <t>PRIBYLOVA</t>
  </si>
  <si>
    <t xml:space="preserve"> RUS</t>
  </si>
  <si>
    <t>SITNIKOVA</t>
  </si>
  <si>
    <t>VICTORIYA</t>
  </si>
  <si>
    <t>BIZHUKOVA</t>
  </si>
  <si>
    <t>FATIMA</t>
  </si>
  <si>
    <t>SHAYDULLINA</t>
  </si>
  <si>
    <t>SABINA</t>
  </si>
  <si>
    <t>SALIMOVA</t>
  </si>
  <si>
    <t>SOFIA</t>
  </si>
  <si>
    <t>Acc. Ranking</t>
  </si>
  <si>
    <t>#</t>
  </si>
  <si>
    <t>Seeded players</t>
  </si>
  <si>
    <t>Lucky Losers</t>
  </si>
  <si>
    <t>Replacing</t>
  </si>
  <si>
    <t>Draw date/time:</t>
  </si>
  <si>
    <t>Rkg Date</t>
  </si>
  <si>
    <t>23.07.09</t>
  </si>
  <si>
    <t>1</t>
  </si>
  <si>
    <t>MUDRIK</t>
  </si>
  <si>
    <t>ZHELEZNYAK</t>
  </si>
  <si>
    <t>Last Accepted player</t>
  </si>
  <si>
    <t>Last DA</t>
  </si>
  <si>
    <t>568</t>
  </si>
  <si>
    <t>2</t>
  </si>
  <si>
    <t>BRYUKHOVA</t>
  </si>
  <si>
    <t>3</t>
  </si>
  <si>
    <t>Player representatives</t>
  </si>
  <si>
    <t>4</t>
  </si>
  <si>
    <t>5</t>
  </si>
  <si>
    <t>6</t>
  </si>
  <si>
    <t>Referee's signature</t>
  </si>
  <si>
    <t>7</t>
  </si>
  <si>
    <t>8</t>
  </si>
  <si>
    <t>Q</t>
  </si>
  <si>
    <t>MARIA</t>
  </si>
  <si>
    <t>LL</t>
  </si>
  <si>
    <t>ISHCHENKO</t>
  </si>
  <si>
    <t>61 62</t>
  </si>
  <si>
    <t>CHERNAYA</t>
  </si>
  <si>
    <t>60 60</t>
  </si>
  <si>
    <t>KUDERMETOVA</t>
  </si>
  <si>
    <t>60 63</t>
  </si>
  <si>
    <t>VORONTSOVA</t>
  </si>
  <si>
    <t>62 60</t>
  </si>
  <si>
    <t>POPOVA</t>
  </si>
  <si>
    <t>SILICH</t>
  </si>
  <si>
    <t>62 62</t>
  </si>
  <si>
    <t>MOGILNITSKAYA</t>
  </si>
  <si>
    <t>62 63</t>
  </si>
  <si>
    <t>61 64</t>
  </si>
  <si>
    <t>LOMANOVA</t>
  </si>
  <si>
    <t>67(4) 64 62</t>
  </si>
  <si>
    <t>MOROZOVA</t>
  </si>
  <si>
    <t>75 64</t>
  </si>
  <si>
    <t>ALEXANDROVA</t>
  </si>
  <si>
    <t>64 62</t>
  </si>
  <si>
    <t>SHKUNDINA</t>
  </si>
  <si>
    <t>63 62</t>
  </si>
  <si>
    <t>60 62</t>
  </si>
  <si>
    <t>AYZATULINA</t>
  </si>
  <si>
    <t>76(4) 76(4)</t>
  </si>
  <si>
    <t>61 60</t>
  </si>
  <si>
    <t>64 64</t>
  </si>
  <si>
    <t>61 61</t>
  </si>
  <si>
    <t>63 46 64</t>
  </si>
  <si>
    <t>67(5) 61 62</t>
  </si>
  <si>
    <t>76(3) 63</t>
  </si>
  <si>
    <t>64 61</t>
  </si>
  <si>
    <t>64 75</t>
  </si>
  <si>
    <t>64 63</t>
  </si>
  <si>
    <t>75 76(3)</t>
  </si>
  <si>
    <t>46 76(5) 63</t>
  </si>
  <si>
    <t>B14</t>
  </si>
  <si>
    <t>BOYS SINGLES</t>
  </si>
  <si>
    <t>SURDUK</t>
  </si>
  <si>
    <t>61 16 64</t>
  </si>
  <si>
    <t>GURA</t>
  </si>
  <si>
    <t>63 75</t>
  </si>
  <si>
    <t>NIKITA</t>
  </si>
  <si>
    <t>63 26 75</t>
  </si>
  <si>
    <t xml:space="preserve">GURA </t>
  </si>
  <si>
    <t>KHACHANOV</t>
  </si>
  <si>
    <t>KAREN</t>
  </si>
  <si>
    <t>36 63 63</t>
  </si>
  <si>
    <t>MINASYAN</t>
  </si>
  <si>
    <t>16 62 76(5)</t>
  </si>
  <si>
    <t>CHEPELEV</t>
  </si>
  <si>
    <t>75 76(4)</t>
  </si>
  <si>
    <t>KUZNETSOV</t>
  </si>
  <si>
    <t>62 64</t>
  </si>
  <si>
    <t>KHRYCHEV</t>
  </si>
  <si>
    <t>61 75</t>
  </si>
  <si>
    <t>62 67(2)61</t>
  </si>
  <si>
    <t>76(7) 64</t>
  </si>
  <si>
    <t>BARYSHEV</t>
  </si>
  <si>
    <t>63 60</t>
  </si>
  <si>
    <t>TRIBSHTOK</t>
  </si>
  <si>
    <t>76(3) 62</t>
  </si>
  <si>
    <t>MNYSHKIN</t>
  </si>
  <si>
    <t>GORELIKOV</t>
  </si>
  <si>
    <t>SERGEY</t>
  </si>
  <si>
    <t>75 57 61</t>
  </si>
  <si>
    <t>KOSHELEV</t>
  </si>
  <si>
    <t>63 26 64</t>
  </si>
  <si>
    <t>63 63</t>
  </si>
  <si>
    <t>16 64 75</t>
  </si>
  <si>
    <t>BATANOV</t>
  </si>
  <si>
    <t>NIKOLAY</t>
  </si>
  <si>
    <t>75 61</t>
  </si>
  <si>
    <t>NASHATYRKIN</t>
  </si>
  <si>
    <t>63 61</t>
  </si>
  <si>
    <t>KOROLEV</t>
  </si>
  <si>
    <t>4:0 RET</t>
  </si>
  <si>
    <t>60 64</t>
  </si>
  <si>
    <t>KOSHEEV</t>
  </si>
  <si>
    <t>ILYA</t>
  </si>
  <si>
    <t>46 63 75</t>
  </si>
  <si>
    <t>KOMAROV</t>
  </si>
  <si>
    <t>SHAKHNUBARYAN</t>
  </si>
  <si>
    <t>ARTUR</t>
  </si>
  <si>
    <t>POLONSKIY</t>
  </si>
  <si>
    <t>ABBASOV</t>
  </si>
  <si>
    <t>525</t>
  </si>
  <si>
    <t>GURA, BUBLIK, MUDRIK</t>
  </si>
  <si>
    <t>GIRLS DOUBLES</t>
  </si>
  <si>
    <t>Winners</t>
  </si>
  <si>
    <t>bye</t>
  </si>
  <si>
    <t>LEBEDEVA</t>
  </si>
  <si>
    <t>SINITSINA</t>
  </si>
  <si>
    <t>76(5)75</t>
  </si>
  <si>
    <t>ANTONOVA</t>
  </si>
  <si>
    <t>BOGOSLOVSKAYA</t>
  </si>
  <si>
    <t>RYCHAGOVA</t>
  </si>
  <si>
    <t>75 62</t>
  </si>
  <si>
    <t>60 67(3) 10:3</t>
  </si>
  <si>
    <t>63 46 10:3</t>
  </si>
  <si>
    <t>BOKHUA</t>
  </si>
  <si>
    <t>Seeded teams</t>
  </si>
  <si>
    <t>Alternates</t>
  </si>
  <si>
    <t>Last Accepted team</t>
  </si>
  <si>
    <t>NR</t>
  </si>
  <si>
    <t>PONOMAREVA</t>
  </si>
  <si>
    <t>BOYS DOUBLES</t>
  </si>
  <si>
    <t>BYE</t>
  </si>
  <si>
    <t>61 63</t>
  </si>
  <si>
    <t>60 46 10:7</t>
  </si>
  <si>
    <t>NAUMKIN</t>
  </si>
  <si>
    <t>ALEKSANYAN</t>
  </si>
  <si>
    <t>KOROVIN</t>
  </si>
  <si>
    <t>67(2) 62 10:6</t>
  </si>
  <si>
    <t>MAKAROV</t>
  </si>
  <si>
    <t>46 62 10:8</t>
  </si>
  <si>
    <t>PONOMAREVA, SINYAKOVA</t>
  </si>
  <si>
    <t>SHPANKO</t>
  </si>
  <si>
    <t>LIUTAREVICH</t>
  </si>
  <si>
    <t>SINKKO</t>
  </si>
  <si>
    <t>62 61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</si>
</sst>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s>
  <fonts count="57">
    <font>
      <sz val="10"/>
      <name val="Arial"/>
      <family val="2"/>
    </font>
    <font>
      <sz val="11"/>
      <color indexed="8"/>
      <name val="Calibri"/>
      <family val="2"/>
    </font>
    <font>
      <i/>
      <sz val="8"/>
      <color indexed="10"/>
      <name val="Arial"/>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62"/>
      <name val="Arial"/>
      <family val="2"/>
    </font>
    <font>
      <b/>
      <sz val="8.5"/>
      <color indexed="9"/>
      <name val="Arial"/>
      <family val="2"/>
    </font>
    <font>
      <sz val="8.5"/>
      <color indexed="14"/>
      <name val="Arial"/>
      <family val="2"/>
    </font>
    <font>
      <sz val="7"/>
      <color indexed="23"/>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1" borderId="7" applyNumberFormat="0" applyAlignment="0" applyProtection="0"/>
    <xf numFmtId="0" fontId="46" fillId="0" borderId="0" applyNumberFormat="0" applyFill="0" applyBorder="0" applyAlignment="0" applyProtection="0"/>
    <xf numFmtId="0" fontId="47" fillId="22"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cellStyleXfs>
  <cellXfs count="216">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center"/>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0" fontId="4" fillId="0" borderId="0" xfId="0" applyFont="1" applyAlignment="1">
      <alignment vertical="top"/>
    </xf>
    <xf numFmtId="49" fontId="9" fillId="0" borderId="0" xfId="0" applyNumberFormat="1" applyFont="1" applyAlignment="1">
      <alignment horizontal="left"/>
    </xf>
    <xf numFmtId="49" fontId="9" fillId="0" borderId="0" xfId="0" applyNumberFormat="1" applyFont="1" applyAlignment="1">
      <alignment/>
    </xf>
    <xf numFmtId="49" fontId="0" fillId="0" borderId="0" xfId="0" applyNumberFormat="1" applyFont="1" applyAlignment="1">
      <alignment/>
    </xf>
    <xf numFmtId="49" fontId="10" fillId="0" borderId="0" xfId="0" applyNumberFormat="1" applyFont="1" applyAlignment="1">
      <alignment/>
    </xf>
    <xf numFmtId="0" fontId="0" fillId="0" borderId="0" xfId="0" applyFont="1" applyAlignment="1">
      <alignment/>
    </xf>
    <xf numFmtId="49" fontId="11" fillId="20" borderId="0" xfId="0" applyNumberFormat="1" applyFont="1" applyFill="1" applyAlignment="1">
      <alignment vertical="center"/>
    </xf>
    <xf numFmtId="49" fontId="12" fillId="20" borderId="0" xfId="0" applyNumberFormat="1" applyFont="1" applyFill="1" applyAlignment="1">
      <alignment vertical="center"/>
    </xf>
    <xf numFmtId="49" fontId="13" fillId="20" borderId="0" xfId="0" applyNumberFormat="1" applyFont="1" applyFill="1" applyAlignment="1">
      <alignment horizontal="right" vertical="center"/>
    </xf>
    <xf numFmtId="49" fontId="11" fillId="0" borderId="0" xfId="0" applyNumberFormat="1" applyFont="1" applyFill="1" applyAlignment="1">
      <alignment vertical="center"/>
    </xf>
    <xf numFmtId="49" fontId="13" fillId="0" borderId="0" xfId="0" applyNumberFormat="1" applyFont="1" applyFill="1" applyAlignment="1">
      <alignment horizontal="right" vertical="center"/>
    </xf>
    <xf numFmtId="0" fontId="14" fillId="0" borderId="0" xfId="0" applyFont="1" applyAlignment="1">
      <alignment vertical="center"/>
    </xf>
    <xf numFmtId="49" fontId="15" fillId="0" borderId="10" xfId="0" applyNumberFormat="1" applyFont="1" applyBorder="1" applyAlignment="1">
      <alignment vertical="center"/>
    </xf>
    <xf numFmtId="49" fontId="0" fillId="0" borderId="10" xfId="0" applyNumberFormat="1" applyFont="1" applyBorder="1" applyAlignment="1">
      <alignment vertical="center"/>
    </xf>
    <xf numFmtId="49" fontId="16" fillId="0" borderId="10" xfId="0" applyNumberFormat="1" applyFont="1" applyBorder="1" applyAlignment="1">
      <alignment vertical="center"/>
    </xf>
    <xf numFmtId="49" fontId="15" fillId="0" borderId="10" xfId="78" applyNumberFormat="1" applyFont="1" applyBorder="1" applyAlignment="1" applyProtection="1">
      <alignment vertical="center"/>
      <protection locked="0"/>
    </xf>
    <xf numFmtId="0" fontId="17" fillId="0" borderId="10" xfId="0" applyFont="1" applyBorder="1" applyAlignment="1">
      <alignment horizontal="left" vertical="center"/>
    </xf>
    <xf numFmtId="49" fontId="17" fillId="0" borderId="10" xfId="0" applyNumberFormat="1" applyFont="1" applyBorder="1" applyAlignment="1">
      <alignment horizontal="right" vertical="center"/>
    </xf>
    <xf numFmtId="0" fontId="15" fillId="0" borderId="0" xfId="0" applyFont="1" applyAlignment="1">
      <alignment vertical="center"/>
    </xf>
    <xf numFmtId="49" fontId="18" fillId="20" borderId="0" xfId="0" applyNumberFormat="1" applyFont="1" applyFill="1" applyAlignment="1">
      <alignment horizontal="right" vertical="center"/>
    </xf>
    <xf numFmtId="49" fontId="18" fillId="20" borderId="0" xfId="0" applyNumberFormat="1" applyFont="1" applyFill="1" applyAlignment="1">
      <alignment horizontal="center" vertical="center"/>
    </xf>
    <xf numFmtId="49" fontId="18" fillId="20" borderId="0" xfId="0" applyNumberFormat="1" applyFont="1" applyFill="1" applyAlignment="1">
      <alignment horizontal="left" vertical="center"/>
    </xf>
    <xf numFmtId="49" fontId="19" fillId="20" borderId="0" xfId="0" applyNumberFormat="1" applyFont="1" applyFill="1" applyAlignment="1">
      <alignment horizontal="center" vertical="center"/>
    </xf>
    <xf numFmtId="49" fontId="19" fillId="20" borderId="0" xfId="0" applyNumberFormat="1" applyFont="1" applyFill="1" applyAlignment="1">
      <alignment vertical="center"/>
    </xf>
    <xf numFmtId="49" fontId="14" fillId="20"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0" borderId="0" xfId="0" applyNumberFormat="1" applyFont="1" applyFill="1" applyAlignment="1">
      <alignment horizontal="center" vertical="center"/>
    </xf>
    <xf numFmtId="0" fontId="22" fillId="0" borderId="11" xfId="0" applyFont="1" applyBorder="1" applyAlignment="1">
      <alignment vertical="center"/>
    </xf>
    <xf numFmtId="0" fontId="23" fillId="4" borderId="11" xfId="0" applyFont="1" applyFill="1" applyBorder="1" applyAlignment="1">
      <alignment horizontal="center" vertical="center"/>
    </xf>
    <xf numFmtId="0" fontId="21" fillId="0" borderId="11" xfId="0" applyFont="1" applyBorder="1" applyAlignment="1">
      <alignment vertical="center"/>
    </xf>
    <xf numFmtId="0" fontId="24" fillId="0" borderId="11" xfId="0" applyFont="1" applyBorder="1" applyAlignment="1">
      <alignment horizontal="center" vertical="center"/>
    </xf>
    <xf numFmtId="0" fontId="24" fillId="0" borderId="0" xfId="0" applyFont="1" applyAlignment="1">
      <alignment vertical="center"/>
    </xf>
    <xf numFmtId="0" fontId="22" fillId="24" borderId="0" xfId="0" applyFont="1" applyFill="1" applyAlignment="1">
      <alignment vertical="center"/>
    </xf>
    <xf numFmtId="0" fontId="25" fillId="24" borderId="0" xfId="0" applyFont="1" applyFill="1" applyAlignment="1">
      <alignment vertical="center"/>
    </xf>
    <xf numFmtId="49" fontId="22" fillId="24" borderId="0" xfId="0" applyNumberFormat="1" applyFont="1" applyFill="1" applyAlignment="1">
      <alignment vertical="center"/>
    </xf>
    <xf numFmtId="49" fontId="25" fillId="24" borderId="0" xfId="0" applyNumberFormat="1"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2" fillId="20" borderId="0" xfId="0" applyNumberFormat="1" applyFont="1" applyFill="1" applyAlignment="1">
      <alignment horizontal="center" vertical="center"/>
    </xf>
    <xf numFmtId="0" fontId="22"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19" fillId="0" borderId="0" xfId="0" applyFont="1" applyAlignment="1">
      <alignment horizontal="right" vertical="center"/>
    </xf>
    <xf numFmtId="0" fontId="27" fillId="25" borderId="13" xfId="0" applyFont="1" applyFill="1" applyBorder="1" applyAlignment="1">
      <alignment horizontal="right" vertical="center"/>
    </xf>
    <xf numFmtId="0" fontId="24" fillId="0" borderId="11" xfId="0" applyFont="1" applyBorder="1" applyAlignment="1">
      <alignment vertical="center"/>
    </xf>
    <xf numFmtId="0" fontId="0" fillId="0" borderId="14" xfId="0" applyFont="1" applyBorder="1" applyAlignment="1">
      <alignment vertical="center"/>
    </xf>
    <xf numFmtId="0" fontId="22" fillId="0" borderId="11" xfId="0" applyFont="1" applyBorder="1" applyAlignment="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7" fillId="25" borderId="16" xfId="0" applyFont="1" applyFill="1" applyBorder="1" applyAlignment="1">
      <alignment horizontal="right" vertical="center"/>
    </xf>
    <xf numFmtId="49" fontId="24" fillId="0" borderId="11" xfId="0" applyNumberFormat="1" applyFont="1" applyBorder="1" applyAlignment="1">
      <alignment vertical="center"/>
    </xf>
    <xf numFmtId="49" fontId="24" fillId="0" borderId="0" xfId="0" applyNumberFormat="1" applyFont="1" applyAlignment="1">
      <alignment vertical="center"/>
    </xf>
    <xf numFmtId="0" fontId="24" fillId="0" borderId="16" xfId="0" applyFont="1" applyBorder="1" applyAlignment="1">
      <alignment vertical="center"/>
    </xf>
    <xf numFmtId="49" fontId="24" fillId="0" borderId="16" xfId="0" applyNumberFormat="1" applyFont="1" applyBorder="1" applyAlignment="1">
      <alignment vertical="center"/>
    </xf>
    <xf numFmtId="0" fontId="24" fillId="0" borderId="15" xfId="0" applyFont="1" applyBorder="1" applyAlignment="1">
      <alignment vertical="center"/>
    </xf>
    <xf numFmtId="0" fontId="28" fillId="0" borderId="15" xfId="0" applyFont="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8" fillId="0" borderId="11" xfId="0" applyFont="1" applyBorder="1" applyAlignment="1">
      <alignment horizontal="center" vertical="center"/>
    </xf>
    <xf numFmtId="0" fontId="25" fillId="24" borderId="16" xfId="0" applyFont="1" applyFill="1" applyBorder="1" applyAlignment="1">
      <alignment vertical="center"/>
    </xf>
    <xf numFmtId="0" fontId="0" fillId="0" borderId="17" xfId="0" applyFont="1" applyBorder="1" applyAlignment="1">
      <alignment vertical="center"/>
    </xf>
    <xf numFmtId="49" fontId="24" fillId="0" borderId="15" xfId="0" applyNumberFormat="1" applyFont="1" applyBorder="1" applyAlignment="1">
      <alignment vertical="center"/>
    </xf>
    <xf numFmtId="0" fontId="29" fillId="0" borderId="0" xfId="0" applyFont="1" applyAlignment="1">
      <alignment vertical="center"/>
    </xf>
    <xf numFmtId="0" fontId="25" fillId="24" borderId="11" xfId="0" applyFont="1" applyFill="1" applyBorder="1" applyAlignment="1">
      <alignment vertical="center"/>
    </xf>
    <xf numFmtId="49" fontId="21" fillId="20" borderId="0" xfId="0" applyNumberFormat="1" applyFont="1" applyFill="1" applyAlignment="1">
      <alignment horizontal="center" vertical="center"/>
    </xf>
    <xf numFmtId="0" fontId="25" fillId="24" borderId="15" xfId="0" applyFont="1" applyFill="1" applyBorder="1" applyAlignment="1">
      <alignment vertical="center"/>
    </xf>
    <xf numFmtId="0" fontId="30" fillId="24" borderId="0" xfId="0" applyFont="1" applyFill="1" applyAlignment="1">
      <alignment horizontal="right" vertical="center"/>
    </xf>
    <xf numFmtId="0" fontId="31" fillId="0" borderId="0" xfId="0" applyFont="1" applyAlignment="1">
      <alignment vertical="center"/>
    </xf>
    <xf numFmtId="0" fontId="24" fillId="0" borderId="15" xfId="0" applyFont="1" applyBorder="1" applyAlignment="1">
      <alignment horizontal="right" vertical="center"/>
    </xf>
    <xf numFmtId="0" fontId="27" fillId="25" borderId="0" xfId="0" applyFont="1" applyFill="1" applyAlignment="1">
      <alignment horizontal="right" vertical="center"/>
    </xf>
    <xf numFmtId="49" fontId="0" fillId="24" borderId="0" xfId="0" applyNumberFormat="1" applyFont="1" applyFill="1" applyAlignment="1">
      <alignment vertical="center"/>
    </xf>
    <xf numFmtId="49" fontId="32" fillId="24"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24" borderId="0" xfId="0" applyNumberFormat="1" applyFont="1" applyFill="1" applyAlignment="1">
      <alignment vertical="center"/>
    </xf>
    <xf numFmtId="49" fontId="34" fillId="24" borderId="0" xfId="0" applyNumberFormat="1" applyFont="1" applyFill="1" applyAlignment="1">
      <alignment vertical="center"/>
    </xf>
    <xf numFmtId="0" fontId="0" fillId="24" borderId="0" xfId="0" applyFill="1" applyAlignment="1">
      <alignment vertical="center"/>
    </xf>
    <xf numFmtId="0" fontId="0" fillId="0" borderId="0" xfId="0" applyAlignment="1">
      <alignment vertical="center"/>
    </xf>
    <xf numFmtId="0" fontId="11" fillId="20" borderId="18" xfId="0" applyFont="1" applyFill="1" applyBorder="1" applyAlignment="1">
      <alignment vertical="center"/>
    </xf>
    <xf numFmtId="0" fontId="11" fillId="20" borderId="19" xfId="0" applyFont="1" applyFill="1" applyBorder="1" applyAlignment="1">
      <alignment vertical="center"/>
    </xf>
    <xf numFmtId="0" fontId="11" fillId="20" borderId="20" xfId="0" applyFont="1" applyFill="1" applyBorder="1" applyAlignment="1">
      <alignment vertical="center"/>
    </xf>
    <xf numFmtId="49" fontId="13" fillId="20" borderId="19" xfId="0" applyNumberFormat="1" applyFont="1" applyFill="1" applyBorder="1" applyAlignment="1">
      <alignment horizontal="center" vertical="center"/>
    </xf>
    <xf numFmtId="49" fontId="13" fillId="20" borderId="19" xfId="0" applyNumberFormat="1" applyFont="1" applyFill="1" applyBorder="1" applyAlignment="1">
      <alignment vertical="center"/>
    </xf>
    <xf numFmtId="49" fontId="13" fillId="20" borderId="19" xfId="0" applyNumberFormat="1" applyFont="1" applyFill="1" applyBorder="1" applyAlignment="1">
      <alignment horizontal="centerContinuous" vertical="center"/>
    </xf>
    <xf numFmtId="49" fontId="13" fillId="20" borderId="21" xfId="0" applyNumberFormat="1" applyFont="1" applyFill="1" applyBorder="1" applyAlignment="1">
      <alignment horizontal="centerContinuous" vertical="center"/>
    </xf>
    <xf numFmtId="49" fontId="12" fillId="20" borderId="19" xfId="0" applyNumberFormat="1" applyFont="1" applyFill="1" applyBorder="1" applyAlignment="1">
      <alignment vertical="center"/>
    </xf>
    <xf numFmtId="49" fontId="12" fillId="20" borderId="21" xfId="0" applyNumberFormat="1" applyFont="1" applyFill="1" applyBorder="1" applyAlignment="1">
      <alignment vertical="center"/>
    </xf>
    <xf numFmtId="49" fontId="11" fillId="20" borderId="19" xfId="0" applyNumberFormat="1" applyFont="1" applyFill="1" applyBorder="1" applyAlignment="1">
      <alignment horizontal="left" vertical="center"/>
    </xf>
    <xf numFmtId="49" fontId="11" fillId="0" borderId="19" xfId="0" applyNumberFormat="1" applyFont="1" applyBorder="1" applyAlignment="1">
      <alignment horizontal="left" vertical="center"/>
    </xf>
    <xf numFmtId="49" fontId="12" fillId="24" borderId="21" xfId="0" applyNumberFormat="1" applyFont="1" applyFill="1" applyBorder="1" applyAlignment="1">
      <alignment vertical="center"/>
    </xf>
    <xf numFmtId="0" fontId="18" fillId="0" borderId="0" xfId="0" applyFont="1" applyAlignment="1">
      <alignment vertical="center"/>
    </xf>
    <xf numFmtId="49" fontId="18" fillId="0" borderId="22" xfId="0" applyNumberFormat="1" applyFont="1" applyBorder="1" applyAlignment="1">
      <alignment vertical="center"/>
    </xf>
    <xf numFmtId="49" fontId="18" fillId="0" borderId="0" xfId="0" applyNumberFormat="1" applyFont="1" applyAlignment="1">
      <alignment vertical="center"/>
    </xf>
    <xf numFmtId="49" fontId="18" fillId="0" borderId="16" xfId="0" applyNumberFormat="1" applyFont="1" applyBorder="1" applyAlignment="1">
      <alignment horizontal="right" vertical="center"/>
    </xf>
    <xf numFmtId="49" fontId="18" fillId="0" borderId="0" xfId="0" applyNumberFormat="1" applyFont="1" applyAlignment="1">
      <alignment horizontal="center" vertical="center"/>
    </xf>
    <xf numFmtId="0" fontId="18" fillId="24" borderId="0" xfId="0" applyFont="1" applyFill="1" applyAlignment="1">
      <alignment vertical="center"/>
    </xf>
    <xf numFmtId="49" fontId="18" fillId="24" borderId="0" xfId="0" applyNumberFormat="1" applyFont="1" applyFill="1" applyAlignment="1">
      <alignment horizontal="center" vertical="center"/>
    </xf>
    <xf numFmtId="49" fontId="18" fillId="24" borderId="16" xfId="0" applyNumberFormat="1" applyFont="1" applyFill="1" applyBorder="1" applyAlignment="1">
      <alignment vertical="center"/>
    </xf>
    <xf numFmtId="49" fontId="35" fillId="0" borderId="0" xfId="0" applyNumberFormat="1" applyFont="1" applyAlignment="1">
      <alignment horizontal="center" vertical="center"/>
    </xf>
    <xf numFmtId="49" fontId="19" fillId="0" borderId="0" xfId="0" applyNumberFormat="1" applyFont="1" applyAlignment="1">
      <alignment vertical="center"/>
    </xf>
    <xf numFmtId="49" fontId="19" fillId="0" borderId="16" xfId="0" applyNumberFormat="1" applyFont="1" applyBorder="1" applyAlignment="1">
      <alignment vertical="center"/>
    </xf>
    <xf numFmtId="49" fontId="11" fillId="20" borderId="23" xfId="0" applyNumberFormat="1" applyFont="1" applyFill="1" applyBorder="1" applyAlignment="1">
      <alignment vertical="center"/>
    </xf>
    <xf numFmtId="49" fontId="11" fillId="20" borderId="24" xfId="0" applyNumberFormat="1" applyFont="1" applyFill="1" applyBorder="1" applyAlignment="1">
      <alignment vertical="center"/>
    </xf>
    <xf numFmtId="49" fontId="19" fillId="20" borderId="16" xfId="0" applyNumberFormat="1" applyFont="1" applyFill="1" applyBorder="1" applyAlignment="1">
      <alignment vertical="center"/>
    </xf>
    <xf numFmtId="49" fontId="18" fillId="0" borderId="25" xfId="0" applyNumberFormat="1" applyFont="1" applyBorder="1" applyAlignment="1">
      <alignment vertical="center"/>
    </xf>
    <xf numFmtId="49" fontId="18" fillId="0" borderId="11" xfId="0" applyNumberFormat="1" applyFont="1" applyBorder="1" applyAlignment="1">
      <alignment vertical="center"/>
    </xf>
    <xf numFmtId="49" fontId="18" fillId="0" borderId="15" xfId="0" applyNumberFormat="1" applyFont="1" applyBorder="1" applyAlignment="1">
      <alignment horizontal="right" vertical="center"/>
    </xf>
    <xf numFmtId="0" fontId="18" fillId="0" borderId="11" xfId="0" applyFont="1" applyBorder="1" applyAlignment="1">
      <alignment vertical="center"/>
    </xf>
    <xf numFmtId="49" fontId="19" fillId="0" borderId="11" xfId="0" applyNumberFormat="1" applyFont="1" applyBorder="1" applyAlignment="1">
      <alignment vertical="center"/>
    </xf>
    <xf numFmtId="49" fontId="19" fillId="0" borderId="15" xfId="0" applyNumberFormat="1" applyFont="1" applyBorder="1" applyAlignment="1">
      <alignment vertical="center"/>
    </xf>
    <xf numFmtId="49" fontId="18" fillId="20" borderId="23" xfId="0" applyNumberFormat="1" applyFont="1" applyFill="1" applyBorder="1" applyAlignment="1">
      <alignment vertical="center"/>
    </xf>
    <xf numFmtId="49" fontId="18" fillId="20" borderId="24" xfId="0" applyNumberFormat="1" applyFont="1" applyFill="1" applyBorder="1" applyAlignment="1">
      <alignment vertical="center"/>
    </xf>
    <xf numFmtId="49" fontId="18" fillId="20" borderId="13" xfId="0" applyNumberFormat="1" applyFont="1" applyFill="1" applyBorder="1" applyAlignment="1">
      <alignment horizontal="right" vertical="center"/>
    </xf>
    <xf numFmtId="0" fontId="18" fillId="20" borderId="22" xfId="0" applyFont="1" applyFill="1" applyBorder="1" applyAlignment="1">
      <alignment vertical="center"/>
    </xf>
    <xf numFmtId="49" fontId="18" fillId="20" borderId="16" xfId="0" applyNumberFormat="1" applyFont="1" applyFill="1" applyBorder="1" applyAlignment="1">
      <alignment horizontal="right" vertical="center"/>
    </xf>
    <xf numFmtId="0" fontId="11" fillId="20" borderId="22" xfId="0" applyFont="1" applyFill="1" applyBorder="1" applyAlignment="1">
      <alignment vertical="center"/>
    </xf>
    <xf numFmtId="0" fontId="11" fillId="20" borderId="0" xfId="0" applyFont="1" applyFill="1" applyBorder="1" applyAlignment="1">
      <alignment vertical="center"/>
    </xf>
    <xf numFmtId="0" fontId="11" fillId="20" borderId="26" xfId="0" applyFont="1" applyFill="1" applyBorder="1" applyAlignment="1">
      <alignment vertical="center"/>
    </xf>
    <xf numFmtId="49" fontId="18" fillId="20" borderId="22" xfId="0" applyNumberFormat="1" applyFont="1" applyFill="1" applyBorder="1" applyAlignment="1">
      <alignment vertical="center"/>
    </xf>
    <xf numFmtId="49" fontId="18" fillId="20" borderId="0" xfId="0" applyNumberFormat="1" applyFont="1" applyFill="1" applyAlignment="1">
      <alignment vertical="center"/>
    </xf>
    <xf numFmtId="0" fontId="18" fillId="20" borderId="16" xfId="0" applyFont="1" applyFill="1" applyBorder="1" applyAlignment="1">
      <alignment horizontal="right" vertical="center"/>
    </xf>
    <xf numFmtId="49" fontId="18" fillId="20" borderId="25" xfId="0" applyNumberFormat="1" applyFont="1" applyFill="1" applyBorder="1" applyAlignment="1">
      <alignment vertical="center"/>
    </xf>
    <xf numFmtId="49" fontId="18" fillId="20" borderId="11" xfId="0" applyNumberFormat="1" applyFont="1" applyFill="1" applyBorder="1" applyAlignment="1">
      <alignment vertical="center"/>
    </xf>
    <xf numFmtId="0" fontId="18" fillId="20" borderId="15" xfId="0" applyFont="1" applyFill="1" applyBorder="1" applyAlignment="1">
      <alignment horizontal="right" vertical="center"/>
    </xf>
    <xf numFmtId="49" fontId="18" fillId="0" borderId="11" xfId="0" applyNumberFormat="1" applyFont="1" applyBorder="1" applyAlignment="1">
      <alignment horizontal="center" vertical="center"/>
    </xf>
    <xf numFmtId="0" fontId="18" fillId="24" borderId="11" xfId="0" applyFont="1" applyFill="1" applyBorder="1" applyAlignment="1">
      <alignment vertical="center"/>
    </xf>
    <xf numFmtId="49" fontId="18" fillId="24" borderId="11" xfId="0" applyNumberFormat="1" applyFont="1" applyFill="1" applyBorder="1" applyAlignment="1">
      <alignment horizontal="center" vertical="center"/>
    </xf>
    <xf numFmtId="49" fontId="18" fillId="24" borderId="15" xfId="0" applyNumberFormat="1" applyFont="1" applyFill="1" applyBorder="1" applyAlignment="1">
      <alignment vertical="center"/>
    </xf>
    <xf numFmtId="49" fontId="35" fillId="0" borderId="11" xfId="0" applyNumberFormat="1" applyFont="1" applyBorder="1" applyAlignment="1">
      <alignment horizontal="center" vertical="center"/>
    </xf>
    <xf numFmtId="0" fontId="27" fillId="25" borderId="15" xfId="0" applyFont="1" applyFill="1" applyBorder="1" applyAlignment="1">
      <alignment horizontal="right" vertical="center"/>
    </xf>
    <xf numFmtId="0" fontId="19" fillId="0" borderId="0" xfId="0" applyFont="1" applyAlignment="1">
      <alignment/>
    </xf>
    <xf numFmtId="0" fontId="10" fillId="0" borderId="0" xfId="0" applyFont="1" applyAlignment="1">
      <alignment/>
    </xf>
    <xf numFmtId="0" fontId="53" fillId="0" borderId="0" xfId="0" applyFont="1" applyAlignment="1">
      <alignment vertical="top" wrapText="1"/>
    </xf>
    <xf numFmtId="49" fontId="5" fillId="0" borderId="0" xfId="0" applyNumberFormat="1" applyFont="1" applyAlignment="1">
      <alignment vertical="top"/>
    </xf>
    <xf numFmtId="14" fontId="15" fillId="0" borderId="10" xfId="0" applyNumberFormat="1" applyFont="1" applyBorder="1" applyAlignment="1">
      <alignment horizontal="left" vertical="center"/>
    </xf>
    <xf numFmtId="0" fontId="3" fillId="0" borderId="0" xfId="0" applyFont="1" applyAlignment="1">
      <alignment vertical="top"/>
    </xf>
    <xf numFmtId="0" fontId="6" fillId="0" borderId="0" xfId="0" applyFont="1" applyAlignment="1">
      <alignment vertical="top"/>
    </xf>
    <xf numFmtId="0" fontId="7" fillId="0" borderId="0" xfId="0" applyFont="1" applyAlignment="1">
      <alignment horizontal="left"/>
    </xf>
    <xf numFmtId="0" fontId="8" fillId="0" borderId="0" xfId="0" applyFont="1" applyAlignment="1">
      <alignment horizontal="left"/>
    </xf>
    <xf numFmtId="0" fontId="11" fillId="20" borderId="0" xfId="0" applyFont="1" applyFill="1" applyAlignment="1">
      <alignment vertical="center"/>
    </xf>
    <xf numFmtId="0" fontId="12" fillId="20" borderId="0" xfId="0" applyFont="1" applyFill="1" applyAlignment="1">
      <alignment vertical="center"/>
    </xf>
    <xf numFmtId="49" fontId="11" fillId="20" borderId="0" xfId="0" applyNumberFormat="1" applyFont="1" applyFill="1" applyAlignment="1">
      <alignment horizontal="right" vertical="center"/>
    </xf>
    <xf numFmtId="0" fontId="15" fillId="0" borderId="10" xfId="0" applyFont="1" applyBorder="1" applyAlignment="1">
      <alignment vertical="center"/>
    </xf>
    <xf numFmtId="0" fontId="0" fillId="0" borderId="10" xfId="0" applyFont="1" applyBorder="1" applyAlignment="1">
      <alignment vertical="center"/>
    </xf>
    <xf numFmtId="0" fontId="16" fillId="0" borderId="10" xfId="0" applyFont="1" applyBorder="1" applyAlignment="1">
      <alignment vertical="center"/>
    </xf>
    <xf numFmtId="0" fontId="17" fillId="0" borderId="10" xfId="0" applyFont="1" applyBorder="1" applyAlignment="1">
      <alignment horizontal="right" vertical="center"/>
    </xf>
    <xf numFmtId="0" fontId="18" fillId="20" borderId="0" xfId="0" applyFont="1" applyFill="1" applyAlignment="1">
      <alignment horizontal="right" vertical="center"/>
    </xf>
    <xf numFmtId="0" fontId="18" fillId="20" borderId="0" xfId="0" applyFont="1" applyFill="1" applyAlignment="1">
      <alignment horizontal="center" vertical="center"/>
    </xf>
    <xf numFmtId="0" fontId="18" fillId="20" borderId="0" xfId="0" applyFont="1" applyFill="1" applyAlignment="1">
      <alignment horizontal="left" vertical="center"/>
    </xf>
    <xf numFmtId="0" fontId="19" fillId="20" borderId="0" xfId="0" applyFont="1" applyFill="1" applyAlignment="1">
      <alignment horizontal="center" vertical="center"/>
    </xf>
    <xf numFmtId="0" fontId="19" fillId="20" borderId="0" xfId="0" applyFont="1" applyFill="1" applyAlignment="1">
      <alignment vertical="center"/>
    </xf>
    <xf numFmtId="0" fontId="14" fillId="20" borderId="0" xfId="0" applyFont="1" applyFill="1" applyAlignment="1">
      <alignment horizontal="right" vertical="center"/>
    </xf>
    <xf numFmtId="0" fontId="14" fillId="0" borderId="0" xfId="0" applyFont="1" applyAlignment="1">
      <alignment horizontal="left" vertical="center"/>
    </xf>
    <xf numFmtId="0" fontId="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20" borderId="0" xfId="0" applyFont="1" applyFill="1" applyAlignment="1">
      <alignment horizontal="center" vertical="center"/>
    </xf>
    <xf numFmtId="0" fontId="8" fillId="0" borderId="11" xfId="0" applyFont="1" applyBorder="1" applyAlignment="1">
      <alignment vertical="center"/>
    </xf>
    <xf numFmtId="0" fontId="25" fillId="0" borderId="11" xfId="0" applyFont="1" applyBorder="1" applyAlignment="1">
      <alignment horizontal="center" vertical="center"/>
    </xf>
    <xf numFmtId="0" fontId="22" fillId="0" borderId="0" xfId="0" applyFont="1" applyAlignment="1">
      <alignment vertical="center"/>
    </xf>
    <xf numFmtId="0" fontId="25" fillId="0" borderId="0" xfId="0" applyFont="1" applyAlignment="1">
      <alignment vertical="center"/>
    </xf>
    <xf numFmtId="0" fontId="22" fillId="20" borderId="0" xfId="0" applyFont="1" applyFill="1" applyAlignment="1">
      <alignment horizontal="center" vertical="center"/>
    </xf>
    <xf numFmtId="0" fontId="22" fillId="0" borderId="0" xfId="0" applyFont="1" applyAlignment="1">
      <alignment horizontal="center" vertical="center"/>
    </xf>
    <xf numFmtId="0" fontId="31" fillId="0" borderId="15" xfId="0" applyFont="1" applyBorder="1" applyAlignment="1">
      <alignment horizontal="right" vertical="center"/>
    </xf>
    <xf numFmtId="0" fontId="21" fillId="0" borderId="0" xfId="0" applyFont="1" applyAlignment="1">
      <alignment vertical="center"/>
    </xf>
    <xf numFmtId="0" fontId="22" fillId="0" borderId="0" xfId="0" applyFont="1" applyAlignment="1">
      <alignment vertical="center"/>
    </xf>
    <xf numFmtId="0" fontId="54" fillId="0" borderId="16" xfId="0"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0" fontId="24" fillId="0" borderId="11" xfId="0" applyFont="1" applyBorder="1" applyAlignment="1">
      <alignment horizontal="left" vertical="center"/>
    </xf>
    <xf numFmtId="0" fontId="31" fillId="0" borderId="11" xfId="0" applyFont="1" applyBorder="1" applyAlignment="1">
      <alignment horizontal="right" vertical="center"/>
    </xf>
    <xf numFmtId="0" fontId="0" fillId="0" borderId="11" xfId="0" applyFont="1" applyBorder="1" applyAlignment="1">
      <alignment vertical="center"/>
    </xf>
    <xf numFmtId="0" fontId="25" fillId="0" borderId="15" xfId="0" applyFont="1" applyBorder="1" applyAlignment="1">
      <alignment horizontal="center" vertical="center"/>
    </xf>
    <xf numFmtId="0" fontId="25" fillId="0" borderId="16" xfId="0" applyFont="1" applyBorder="1" applyAlignment="1">
      <alignment vertical="center"/>
    </xf>
    <xf numFmtId="0" fontId="22" fillId="0" borderId="0" xfId="0" applyFont="1" applyAlignment="1">
      <alignment horizontal="left" vertical="center"/>
    </xf>
    <xf numFmtId="0" fontId="55" fillId="0" borderId="0" xfId="0" applyFont="1" applyAlignment="1">
      <alignment vertical="center"/>
    </xf>
    <xf numFmtId="0" fontId="31" fillId="0" borderId="0" xfId="0" applyFont="1" applyAlignment="1">
      <alignment horizontal="right" vertical="center"/>
    </xf>
    <xf numFmtId="0" fontId="25" fillId="0" borderId="0" xfId="0" applyFont="1" applyAlignment="1">
      <alignment horizontal="center" vertical="center"/>
    </xf>
    <xf numFmtId="0" fontId="22" fillId="20" borderId="0" xfId="0" applyFont="1" applyFill="1" applyAlignment="1">
      <alignment horizontal="center" vertical="center"/>
    </xf>
    <xf numFmtId="0" fontId="25" fillId="0" borderId="16" xfId="0" applyFont="1" applyBorder="1" applyAlignment="1">
      <alignment horizontal="left" vertical="center"/>
    </xf>
    <xf numFmtId="0" fontId="31" fillId="0" borderId="16" xfId="0" applyFont="1" applyBorder="1" applyAlignment="1">
      <alignment horizontal="right" vertical="center"/>
    </xf>
    <xf numFmtId="0" fontId="25" fillId="24" borderId="0" xfId="0" applyFont="1" applyFill="1" applyAlignment="1">
      <alignment horizontal="right" vertical="center"/>
    </xf>
    <xf numFmtId="0" fontId="25" fillId="24" borderId="11" xfId="0" applyFont="1" applyFill="1" applyBorder="1" applyAlignment="1">
      <alignment horizontal="right" vertical="center"/>
    </xf>
    <xf numFmtId="0" fontId="31" fillId="24" borderId="0" xfId="0" applyFont="1" applyFill="1" applyAlignment="1">
      <alignment horizontal="right" vertical="center"/>
    </xf>
    <xf numFmtId="0" fontId="21" fillId="20" borderId="0" xfId="0" applyFont="1" applyFill="1" applyAlignment="1">
      <alignment horizontal="center" vertical="center"/>
    </xf>
    <xf numFmtId="0" fontId="21" fillId="0" borderId="0" xfId="0" applyFont="1" applyAlignment="1">
      <alignment vertical="center"/>
    </xf>
    <xf numFmtId="0" fontId="8" fillId="0" borderId="0" xfId="0" applyFont="1" applyAlignment="1">
      <alignment vertical="center"/>
    </xf>
    <xf numFmtId="0" fontId="22" fillId="24" borderId="0" xfId="0" applyFont="1" applyFill="1" applyAlignment="1">
      <alignment horizontal="center" vertical="center"/>
    </xf>
    <xf numFmtId="49" fontId="22" fillId="24" borderId="0" xfId="0" applyNumberFormat="1" applyFont="1" applyFill="1" applyAlignment="1">
      <alignment horizontal="center" vertical="center"/>
    </xf>
    <xf numFmtId="1" fontId="22" fillId="24" borderId="0" xfId="0" applyNumberFormat="1" applyFont="1" applyFill="1" applyAlignment="1">
      <alignment horizontal="center" vertical="center"/>
    </xf>
    <xf numFmtId="49" fontId="22" fillId="0" borderId="0" xfId="0" applyNumberFormat="1" applyFont="1" applyAlignment="1">
      <alignment vertical="center"/>
    </xf>
    <xf numFmtId="49" fontId="25" fillId="0" borderId="0" xfId="0" applyNumberFormat="1" applyFont="1" applyAlignment="1">
      <alignment horizontal="center" vertical="center"/>
    </xf>
    <xf numFmtId="49" fontId="0" fillId="0" borderId="0" xfId="0" applyNumberFormat="1" applyAlignment="1">
      <alignment vertical="center"/>
    </xf>
    <xf numFmtId="49" fontId="13" fillId="20" borderId="21" xfId="0" applyNumberFormat="1" applyFont="1" applyFill="1" applyBorder="1" applyAlignment="1">
      <alignment vertical="center"/>
    </xf>
    <xf numFmtId="49" fontId="18" fillId="24" borderId="0" xfId="0" applyNumberFormat="1" applyFont="1" applyFill="1" applyAlignment="1">
      <alignment vertical="center"/>
    </xf>
    <xf numFmtId="49" fontId="35" fillId="24" borderId="16" xfId="0" applyNumberFormat="1" applyFont="1" applyFill="1" applyBorder="1" applyAlignment="1">
      <alignment vertical="center"/>
    </xf>
    <xf numFmtId="49" fontId="35" fillId="0" borderId="0" xfId="0" applyNumberFormat="1" applyFont="1" applyAlignment="1">
      <alignment vertical="center"/>
    </xf>
    <xf numFmtId="49" fontId="18" fillId="24" borderId="11" xfId="0" applyNumberFormat="1" applyFont="1" applyFill="1" applyBorder="1" applyAlignment="1">
      <alignment vertical="center"/>
    </xf>
    <xf numFmtId="49" fontId="35" fillId="24" borderId="15" xfId="0" applyNumberFormat="1" applyFont="1" applyFill="1" applyBorder="1" applyAlignment="1">
      <alignment vertical="center"/>
    </xf>
    <xf numFmtId="49" fontId="35" fillId="0" borderId="11" xfId="0" applyNumberFormat="1" applyFont="1" applyBorder="1" applyAlignment="1">
      <alignment vertical="center"/>
    </xf>
    <xf numFmtId="0" fontId="56" fillId="26" borderId="15" xfId="0" applyFont="1" applyFill="1" applyBorder="1" applyAlignment="1">
      <alignment vertical="center"/>
    </xf>
  </cellXfs>
  <cellStyles count="83">
    <cellStyle name="Normal" xfId="0"/>
    <cellStyle name="20% - Акцент1" xfId="15"/>
    <cellStyle name="20% - Акцент1_f12md boys" xfId="16"/>
    <cellStyle name="20% - Акцент1_mm14" xfId="17"/>
    <cellStyle name="20% - Акцент1_ww14" xfId="18"/>
    <cellStyle name="20% - Акцент2" xfId="19"/>
    <cellStyle name="20% - Акцент2_f12md boys" xfId="20"/>
    <cellStyle name="20% - Акцент2_mm14" xfId="21"/>
    <cellStyle name="20% - Акцент2_ww14" xfId="22"/>
    <cellStyle name="20% - Акцент3" xfId="23"/>
    <cellStyle name="20% - Акцент3_f12md boys" xfId="24"/>
    <cellStyle name="20% - Акцент3_mm14" xfId="25"/>
    <cellStyle name="20% - Акцент3_ww14" xfId="26"/>
    <cellStyle name="20% - Акцент4" xfId="27"/>
    <cellStyle name="20% - Акцент4_f12md boys" xfId="28"/>
    <cellStyle name="20% - Акцент4_mm14" xfId="29"/>
    <cellStyle name="20% - Акцент4_ww14" xfId="30"/>
    <cellStyle name="20% - Акцент5" xfId="31"/>
    <cellStyle name="20% - Акцент5_f12md boys" xfId="32"/>
    <cellStyle name="20% - Акцент5_mm14" xfId="33"/>
    <cellStyle name="20% - Акцент5_ww14" xfId="34"/>
    <cellStyle name="20% - Акцент6" xfId="35"/>
    <cellStyle name="20% - Акцент6_f12md boys" xfId="36"/>
    <cellStyle name="20% - Акцент6_mm14" xfId="37"/>
    <cellStyle name="20% - Акцент6_ww14" xfId="38"/>
    <cellStyle name="40% - Акцент1" xfId="39"/>
    <cellStyle name="40% - Акцент1_f12md boys" xfId="40"/>
    <cellStyle name="40% - Акцент1_mm14" xfId="41"/>
    <cellStyle name="40% - Акцент1_ww14" xfId="42"/>
    <cellStyle name="40% - Акцент2" xfId="43"/>
    <cellStyle name="40% - Акцент2_f12md boys" xfId="44"/>
    <cellStyle name="40% - Акцент2_mm14" xfId="45"/>
    <cellStyle name="40% - Акцент2_ww14" xfId="46"/>
    <cellStyle name="40% - Акцент3" xfId="47"/>
    <cellStyle name="40% - Акцент3_f12md boys" xfId="48"/>
    <cellStyle name="40% - Акцент3_mm14" xfId="49"/>
    <cellStyle name="40% - Акцент3_ww14" xfId="50"/>
    <cellStyle name="40% - Акцент4" xfId="51"/>
    <cellStyle name="40% - Акцент4_f12md boys" xfId="52"/>
    <cellStyle name="40% - Акцент4_mm14" xfId="53"/>
    <cellStyle name="40% - Акцент4_ww14" xfId="54"/>
    <cellStyle name="40% - Акцент5" xfId="55"/>
    <cellStyle name="40% - Акцент5_f12md boys" xfId="56"/>
    <cellStyle name="40% - Акцент5_mm14" xfId="57"/>
    <cellStyle name="40% - Акцент5_ww14" xfId="58"/>
    <cellStyle name="40% - Акцент6" xfId="59"/>
    <cellStyle name="40% - Акцент6_f12md boys" xfId="60"/>
    <cellStyle name="40% - Акцент6_mm14" xfId="61"/>
    <cellStyle name="40% - Акцент6_ww14" xfId="62"/>
    <cellStyle name="60% - Акцент1" xfId="63"/>
    <cellStyle name="60% - Акцент2" xfId="64"/>
    <cellStyle name="60% - Акцент3" xfId="65"/>
    <cellStyle name="60% - Акцент4" xfId="66"/>
    <cellStyle name="60% - Акцент5" xfId="67"/>
    <cellStyle name="60% - Акцент6" xfId="68"/>
    <cellStyle name="Акцент1" xfId="69"/>
    <cellStyle name="Акцент2" xfId="70"/>
    <cellStyle name="Акцент3" xfId="71"/>
    <cellStyle name="Акцент4" xfId="72"/>
    <cellStyle name="Акцент5" xfId="73"/>
    <cellStyle name="Акцент6" xfId="74"/>
    <cellStyle name="Ввод " xfId="75"/>
    <cellStyle name="Вывод" xfId="76"/>
    <cellStyle name="Вычисление" xfId="77"/>
    <cellStyle name="Currency" xfId="78"/>
    <cellStyle name="Currency [0]" xfId="79"/>
    <cellStyle name="Заголовок 1" xfId="80"/>
    <cellStyle name="Заголовок 2" xfId="81"/>
    <cellStyle name="Заголовок 3" xfId="82"/>
    <cellStyle name="Заголовок 4" xfId="83"/>
    <cellStyle name="Итог" xfId="84"/>
    <cellStyle name="Контрольная ячейка" xfId="85"/>
    <cellStyle name="Название" xfId="86"/>
    <cellStyle name="Нейтральный" xfId="87"/>
    <cellStyle name="Плохой" xfId="88"/>
    <cellStyle name="Пояснение" xfId="89"/>
    <cellStyle name="Примечание" xfId="90"/>
    <cellStyle name="Percent" xfId="91"/>
    <cellStyle name="Связанная ячейка" xfId="92"/>
    <cellStyle name="Текст предупреждения" xfId="93"/>
    <cellStyle name="Comma" xfId="94"/>
    <cellStyle name="Comma [0]" xfId="95"/>
    <cellStyle name="Хороший" xfId="96"/>
  </cellStyles>
  <dxfs count="15">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border/>
    </dxf>
    <dxf>
      <font>
        <b/>
        <i val="0"/>
        <color rgb="FF000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0</xdr:row>
      <xdr:rowOff>0</xdr:rowOff>
    </xdr:from>
    <xdr:to>
      <xdr:col>16</xdr:col>
      <xdr:colOff>85725</xdr:colOff>
      <xdr:row>2</xdr:row>
      <xdr:rowOff>133350</xdr:rowOff>
    </xdr:to>
    <xdr:pic>
      <xdr:nvPicPr>
        <xdr:cNvPr id="1" name="Picture 7" descr="TEJT60bw"/>
        <xdr:cNvPicPr preferRelativeResize="1">
          <a:picLocks noChangeAspect="1"/>
        </xdr:cNvPicPr>
      </xdr:nvPicPr>
      <xdr:blipFill>
        <a:blip r:embed="rId1"/>
        <a:stretch>
          <a:fillRect/>
        </a:stretch>
      </xdr:blipFill>
      <xdr:spPr>
        <a:xfrm>
          <a:off x="5800725" y="0"/>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200025</xdr:colOff>
      <xdr:row>0</xdr:row>
      <xdr:rowOff>19050</xdr:rowOff>
    </xdr:from>
    <xdr:to>
      <xdr:col>16</xdr:col>
      <xdr:colOff>57150</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14-2008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1056;&#1072;&#1073;&#1086;&#1095;&#1080;&#1081;%20&#1089;&#1090;&#1086;&#1083;\U14-2008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1056;&#1072;&#1073;&#1086;&#1095;&#1080;&#1081;%20&#1089;&#1090;&#1086;&#1083;\U14-2008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Sign-in sheet"/>
      <sheetName val="B14 Si Main Draw Prep"/>
      <sheetName val="B14 Si Main 16"/>
      <sheetName val="B14 Si Main 24&amp;32"/>
      <sheetName val="B14 Si Main 48&amp;64"/>
      <sheetName val="B14 Si Main 96&amp;128"/>
      <sheetName val="G14 Si Main Draw Sign-in sheet"/>
      <sheetName val="G14 Si Main Draw Prep"/>
      <sheetName val="G14 Si Main 16"/>
      <sheetName val="G14 Si Main 24&amp;32"/>
      <sheetName val="G14 Si Main 48&amp;64"/>
      <sheetName val="G14 Si Main 96&amp;128"/>
      <sheetName val="B14 Si Qual Draw Sign-in sheet"/>
      <sheetName val="B14 Si Qual Draw Prep"/>
      <sheetName val="B14 Si Qual 16&gt;2"/>
      <sheetName val="B14 Si Qual 24&gt;2"/>
      <sheetName val="B14 Si Qual 32&gt;4"/>
      <sheetName val="B14 Si Qual 48&gt;4"/>
      <sheetName val="B14 Si Qual 48&gt;6"/>
      <sheetName val="B14 Si Qual 64&gt;8"/>
      <sheetName val="B14 Si Qual 96&amp;128&gt;8"/>
      <sheetName val="G14 Si Qual Draw Sign-in sheet"/>
      <sheetName val="G14 Si Qual Draw Prep"/>
      <sheetName val="G14 Si Qual 16&gt;2"/>
      <sheetName val="G14 Si Qual 24&gt;2"/>
      <sheetName val="G14 Si Qual 32&gt;4"/>
      <sheetName val="G14 Si Qual 48&gt;4"/>
      <sheetName val="G14 Si Qual 48&gt;6"/>
      <sheetName val="G14 Si Qual 64&gt;8"/>
      <sheetName val="G14 Si Qual 96&amp;128&gt;8"/>
      <sheetName val="B14 Do Sign-in sheet"/>
      <sheetName val="B14 Do Main Draw Prep"/>
      <sheetName val="B14 Do Main 8"/>
      <sheetName val="B14 Do Main 16"/>
      <sheetName val="B14 Do Main 24&amp;32"/>
      <sheetName val="B14 Do Main 48&amp;64"/>
      <sheetName val="G14 Do Sign-in sheet"/>
      <sheetName val="G14 Do Main Draw Prep"/>
      <sheetName val="G14 Do Main 8"/>
      <sheetName val="G14 Do Main 16"/>
      <sheetName val="G14 Do Main 24&amp;32"/>
      <sheetName val="G14 Do Main 48&amp;64"/>
      <sheetName val="B14 Si LL List"/>
      <sheetName val="B14 Si Alt List"/>
      <sheetName val="B14 Do Alt List"/>
      <sheetName val="G14 Si LL List"/>
      <sheetName val="G14 Si Alt List"/>
      <sheetName val="G14 Do Alt List"/>
      <sheetName val="B14 1RD Consolation Sign-in"/>
      <sheetName val="B14 Consolation 1RD Draw Prep"/>
      <sheetName val="B14 1RD Consolation 16"/>
      <sheetName val="B14 1RD Consolation 32"/>
      <sheetName val="B14 1RD Consolation 64"/>
      <sheetName val="B14 2RD Consolation Sign-in"/>
      <sheetName val="B14 Consolation 2RD Draw Prep"/>
      <sheetName val="B14 2RD Consolation 16"/>
      <sheetName val="B14 2RD Consolation 32"/>
      <sheetName val="B14 2RD Consolation 64"/>
      <sheetName val="G14 1RD Consolation Sign-in"/>
      <sheetName val="G14 Consolation 1RD Draw Prep"/>
      <sheetName val="G14 1RD Consolation 16"/>
      <sheetName val="G14 1RD Consolation 32"/>
      <sheetName val="G14 1RD Consolation 64"/>
      <sheetName val="G14 2RD Consolation Sign-in"/>
      <sheetName val="G14 Consolation 2RD Draw Prep"/>
      <sheetName val="G14 2RD Consolation 16"/>
      <sheetName val="G14 2RD Consolation 32"/>
      <sheetName val="G14 2RD Consolation 64"/>
    </sheetNames>
    <definedNames>
      <definedName name="Jun_Hide_CU"/>
      <definedName name="Jun_Show_CU"/>
    </definedNames>
    <sheetDataSet>
      <sheetData sheetId="0">
        <row r="6">
          <cell r="A6" t="str">
            <v>Krasnogorsk cup</v>
          </cell>
        </row>
        <row r="8">
          <cell r="A8" t="str">
            <v>Tennis Europe Junior Tour</v>
          </cell>
        </row>
        <row r="10">
          <cell r="A10" t="str">
            <v>27.07.09-02.08.09</v>
          </cell>
          <cell r="C10" t="str">
            <v>Krasnogorsk,Russia</v>
          </cell>
          <cell r="D10" t="str">
            <v>TE 3</v>
          </cell>
          <cell r="E10" t="str">
            <v>Madina Alimova</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12">
        <row r="5">
          <cell r="R5">
            <v>8</v>
          </cell>
        </row>
        <row r="7">
          <cell r="A7">
            <v>1</v>
          </cell>
          <cell r="B7" t="str">
            <v>CHERNAYA</v>
          </cell>
          <cell r="C7" t="str">
            <v>IRINA</v>
          </cell>
          <cell r="D7" t="str">
            <v>RUS</v>
          </cell>
          <cell r="G7" t="str">
            <v>YES</v>
          </cell>
          <cell r="H7">
            <v>27</v>
          </cell>
          <cell r="K7">
            <v>0</v>
          </cell>
          <cell r="L7" t="str">
            <v>RUS9</v>
          </cell>
          <cell r="M7">
            <v>1</v>
          </cell>
          <cell r="N7">
            <v>1</v>
          </cell>
          <cell r="O7" t="str">
            <v>DA</v>
          </cell>
          <cell r="P7">
            <v>33</v>
          </cell>
          <cell r="Q7">
            <v>1</v>
          </cell>
          <cell r="R7">
            <v>1</v>
          </cell>
        </row>
        <row r="8">
          <cell r="A8">
            <v>2</v>
          </cell>
          <cell r="B8" t="str">
            <v>AYZATULINA</v>
          </cell>
          <cell r="C8" t="str">
            <v>ULYANA</v>
          </cell>
          <cell r="D8" t="str">
            <v>RUS</v>
          </cell>
          <cell r="G8" t="str">
            <v>YES</v>
          </cell>
          <cell r="H8">
            <v>66</v>
          </cell>
          <cell r="K8">
            <v>0</v>
          </cell>
          <cell r="L8" t="str">
            <v>RUS9</v>
          </cell>
          <cell r="M8">
            <v>2</v>
          </cell>
          <cell r="N8">
            <v>1</v>
          </cell>
          <cell r="O8" t="str">
            <v>DA</v>
          </cell>
          <cell r="P8">
            <v>51</v>
          </cell>
          <cell r="Q8">
            <v>1</v>
          </cell>
          <cell r="R8">
            <v>2</v>
          </cell>
        </row>
        <row r="9">
          <cell r="A9">
            <v>3</v>
          </cell>
          <cell r="B9" t="str">
            <v>POPOVA</v>
          </cell>
          <cell r="C9" t="str">
            <v>EKATERINA</v>
          </cell>
          <cell r="D9" t="str">
            <v>RUS</v>
          </cell>
          <cell r="G9" t="str">
            <v>YES</v>
          </cell>
          <cell r="H9">
            <v>149</v>
          </cell>
          <cell r="K9">
            <v>0</v>
          </cell>
          <cell r="L9" t="str">
            <v>RUS9</v>
          </cell>
          <cell r="M9">
            <v>3</v>
          </cell>
          <cell r="N9">
            <v>1</v>
          </cell>
          <cell r="O9" t="str">
            <v>DA</v>
          </cell>
          <cell r="P9">
            <v>122</v>
          </cell>
          <cell r="Q9">
            <v>1</v>
          </cell>
          <cell r="R9">
            <v>3</v>
          </cell>
        </row>
        <row r="10">
          <cell r="A10">
            <v>4</v>
          </cell>
          <cell r="B10" t="str">
            <v>MOGILNITSKAYA</v>
          </cell>
          <cell r="C10" t="str">
            <v>YANA</v>
          </cell>
          <cell r="D10" t="str">
            <v>RUS</v>
          </cell>
          <cell r="G10" t="str">
            <v>YES</v>
          </cell>
          <cell r="H10">
            <v>268</v>
          </cell>
          <cell r="K10">
            <v>0</v>
          </cell>
          <cell r="L10" t="str">
            <v>RUS9</v>
          </cell>
          <cell r="M10">
            <v>4</v>
          </cell>
          <cell r="N10">
            <v>1</v>
          </cell>
          <cell r="O10" t="str">
            <v>DA</v>
          </cell>
          <cell r="P10">
            <v>164</v>
          </cell>
          <cell r="Q10">
            <v>1</v>
          </cell>
          <cell r="R10">
            <v>4</v>
          </cell>
        </row>
        <row r="11">
          <cell r="A11">
            <v>5</v>
          </cell>
          <cell r="B11" t="str">
            <v>VORONTSOVA</v>
          </cell>
          <cell r="C11" t="str">
            <v>VICTORIA</v>
          </cell>
          <cell r="D11" t="str">
            <v>RUS</v>
          </cell>
          <cell r="G11" t="str">
            <v>YES</v>
          </cell>
          <cell r="H11">
            <v>178</v>
          </cell>
          <cell r="K11">
            <v>0</v>
          </cell>
          <cell r="L11" t="str">
            <v>RUS9</v>
          </cell>
          <cell r="M11">
            <v>5</v>
          </cell>
          <cell r="N11">
            <v>1</v>
          </cell>
          <cell r="O11" t="str">
            <v>DA</v>
          </cell>
          <cell r="P11">
            <v>200</v>
          </cell>
          <cell r="Q11">
            <v>1</v>
          </cell>
          <cell r="R11">
            <v>5</v>
          </cell>
        </row>
        <row r="12">
          <cell r="A12">
            <v>6</v>
          </cell>
          <cell r="B12" t="str">
            <v>SHKUNDINA</v>
          </cell>
          <cell r="C12" t="str">
            <v>OLGA</v>
          </cell>
          <cell r="D12" t="str">
            <v>RUS</v>
          </cell>
          <cell r="G12" t="str">
            <v>YES</v>
          </cell>
          <cell r="H12">
            <v>187</v>
          </cell>
          <cell r="K12">
            <v>0</v>
          </cell>
          <cell r="L12" t="str">
            <v>RUS9</v>
          </cell>
          <cell r="M12">
            <v>6</v>
          </cell>
          <cell r="N12">
            <v>1</v>
          </cell>
          <cell r="O12" t="str">
            <v>DA</v>
          </cell>
          <cell r="P12">
            <v>211</v>
          </cell>
          <cell r="Q12">
            <v>1</v>
          </cell>
          <cell r="R12">
            <v>6</v>
          </cell>
        </row>
        <row r="13">
          <cell r="A13">
            <v>7</v>
          </cell>
          <cell r="B13" t="str">
            <v>SILICH</v>
          </cell>
          <cell r="C13" t="str">
            <v>ALINA</v>
          </cell>
          <cell r="D13" t="str">
            <v>RUS</v>
          </cell>
          <cell r="G13" t="str">
            <v>YES</v>
          </cell>
          <cell r="H13">
            <v>224</v>
          </cell>
          <cell r="K13">
            <v>0</v>
          </cell>
          <cell r="L13" t="str">
            <v>RUS9</v>
          </cell>
          <cell r="M13">
            <v>7</v>
          </cell>
          <cell r="N13">
            <v>1</v>
          </cell>
          <cell r="O13" t="str">
            <v>DA</v>
          </cell>
          <cell r="P13">
            <v>220</v>
          </cell>
          <cell r="Q13">
            <v>1</v>
          </cell>
          <cell r="R13">
            <v>7</v>
          </cell>
        </row>
        <row r="14">
          <cell r="A14">
            <v>8</v>
          </cell>
          <cell r="B14" t="str">
            <v>MOROZOVA</v>
          </cell>
          <cell r="C14" t="str">
            <v>ANNA</v>
          </cell>
          <cell r="D14" t="str">
            <v>RUS</v>
          </cell>
          <cell r="G14" t="str">
            <v>YES</v>
          </cell>
          <cell r="H14">
            <v>314</v>
          </cell>
          <cell r="K14">
            <v>0</v>
          </cell>
          <cell r="L14" t="str">
            <v>RUS9</v>
          </cell>
          <cell r="M14">
            <v>8</v>
          </cell>
          <cell r="N14">
            <v>1</v>
          </cell>
          <cell r="O14" t="str">
            <v>DA</v>
          </cell>
          <cell r="P14">
            <v>244</v>
          </cell>
          <cell r="Q14">
            <v>1</v>
          </cell>
          <cell r="R14">
            <v>8</v>
          </cell>
        </row>
        <row r="15">
          <cell r="A15">
            <v>9</v>
          </cell>
          <cell r="B15" t="str">
            <v>ANTONOVA</v>
          </cell>
          <cell r="C15" t="str">
            <v>KSENIA</v>
          </cell>
          <cell r="D15" t="str">
            <v>RUS</v>
          </cell>
          <cell r="G15" t="str">
            <v>YES</v>
          </cell>
          <cell r="H15">
            <v>266</v>
          </cell>
          <cell r="K15">
            <v>0</v>
          </cell>
          <cell r="L15" t="str">
            <v>RUS9</v>
          </cell>
          <cell r="M15">
            <v>999</v>
          </cell>
          <cell r="N15">
            <v>1</v>
          </cell>
          <cell r="O15" t="str">
            <v>DA</v>
          </cell>
          <cell r="P15">
            <v>311</v>
          </cell>
          <cell r="Q15">
            <v>1</v>
          </cell>
        </row>
        <row r="16">
          <cell r="A16">
            <v>10</v>
          </cell>
          <cell r="B16" t="str">
            <v>ALEXANDROVA</v>
          </cell>
          <cell r="C16" t="str">
            <v>YULIA</v>
          </cell>
          <cell r="D16" t="str">
            <v>RUS</v>
          </cell>
          <cell r="G16" t="str">
            <v>YES</v>
          </cell>
          <cell r="H16">
            <v>284</v>
          </cell>
          <cell r="K16">
            <v>0</v>
          </cell>
          <cell r="L16" t="str">
            <v>RUS9</v>
          </cell>
          <cell r="M16">
            <v>999</v>
          </cell>
          <cell r="N16">
            <v>1</v>
          </cell>
          <cell r="O16" t="str">
            <v>DA</v>
          </cell>
          <cell r="P16">
            <v>325</v>
          </cell>
          <cell r="Q16">
            <v>1</v>
          </cell>
        </row>
        <row r="17">
          <cell r="A17">
            <v>11</v>
          </cell>
          <cell r="B17" t="str">
            <v>ISHCHENKO</v>
          </cell>
          <cell r="C17" t="str">
            <v>ELIZAVETA</v>
          </cell>
          <cell r="D17" t="str">
            <v>RUS</v>
          </cell>
          <cell r="G17" t="str">
            <v>YES</v>
          </cell>
          <cell r="H17">
            <v>426</v>
          </cell>
          <cell r="K17">
            <v>0</v>
          </cell>
          <cell r="L17" t="str">
            <v>RUS9</v>
          </cell>
          <cell r="M17">
            <v>999</v>
          </cell>
          <cell r="N17">
            <v>1</v>
          </cell>
          <cell r="O17" t="str">
            <v>DA</v>
          </cell>
          <cell r="P17">
            <v>333</v>
          </cell>
          <cell r="Q17">
            <v>1</v>
          </cell>
        </row>
        <row r="18">
          <cell r="A18">
            <v>12</v>
          </cell>
          <cell r="B18" t="str">
            <v>KOTOVA</v>
          </cell>
          <cell r="C18" t="str">
            <v>NATALIYA</v>
          </cell>
          <cell r="D18" t="str">
            <v>RUS</v>
          </cell>
          <cell r="G18" t="str">
            <v>YES</v>
          </cell>
          <cell r="H18">
            <v>248</v>
          </cell>
          <cell r="K18">
            <v>0</v>
          </cell>
          <cell r="L18" t="str">
            <v>RUS9</v>
          </cell>
          <cell r="M18">
            <v>999</v>
          </cell>
          <cell r="N18">
            <v>1</v>
          </cell>
          <cell r="O18" t="str">
            <v>DA</v>
          </cell>
          <cell r="P18">
            <v>353</v>
          </cell>
          <cell r="Q18">
            <v>1</v>
          </cell>
        </row>
        <row r="19">
          <cell r="A19">
            <v>13</v>
          </cell>
          <cell r="B19" t="str">
            <v>LOMANOVA</v>
          </cell>
          <cell r="C19" t="str">
            <v>ANNA-MARIYA</v>
          </cell>
          <cell r="D19" t="str">
            <v>RUS</v>
          </cell>
          <cell r="G19" t="str">
            <v>YES</v>
          </cell>
          <cell r="H19">
            <v>310</v>
          </cell>
          <cell r="K19">
            <v>0</v>
          </cell>
          <cell r="L19" t="str">
            <v>RUS9</v>
          </cell>
          <cell r="M19">
            <v>999</v>
          </cell>
          <cell r="N19">
            <v>1</v>
          </cell>
          <cell r="O19" t="str">
            <v>DA</v>
          </cell>
          <cell r="P19">
            <v>359</v>
          </cell>
          <cell r="Q19">
            <v>1</v>
          </cell>
        </row>
        <row r="20">
          <cell r="A20">
            <v>14</v>
          </cell>
          <cell r="B20" t="str">
            <v>ZENOVKA</v>
          </cell>
          <cell r="C20" t="str">
            <v>ALEKSANDRA</v>
          </cell>
          <cell r="D20" t="str">
            <v>RUS</v>
          </cell>
          <cell r="G20" t="str">
            <v>YES</v>
          </cell>
          <cell r="H20">
            <v>332</v>
          </cell>
          <cell r="K20">
            <v>0</v>
          </cell>
          <cell r="L20" t="str">
            <v>RUS9</v>
          </cell>
          <cell r="M20">
            <v>999</v>
          </cell>
          <cell r="N20">
            <v>1</v>
          </cell>
          <cell r="O20" t="str">
            <v>DA</v>
          </cell>
          <cell r="P20">
            <v>368</v>
          </cell>
          <cell r="Q20">
            <v>1</v>
          </cell>
        </row>
        <row r="21">
          <cell r="A21">
            <v>15</v>
          </cell>
          <cell r="B21" t="str">
            <v>VOROTNIKOVA</v>
          </cell>
          <cell r="C21" t="str">
            <v>MADINA</v>
          </cell>
          <cell r="D21" t="str">
            <v>RUS</v>
          </cell>
          <cell r="G21" t="str">
            <v>YES</v>
          </cell>
          <cell r="H21">
            <v>361</v>
          </cell>
          <cell r="K21">
            <v>0</v>
          </cell>
          <cell r="L21" t="str">
            <v>RUS9</v>
          </cell>
          <cell r="M21">
            <v>999</v>
          </cell>
          <cell r="N21">
            <v>1</v>
          </cell>
          <cell r="O21" t="str">
            <v>DA</v>
          </cell>
          <cell r="P21">
            <v>377</v>
          </cell>
          <cell r="Q21">
            <v>1</v>
          </cell>
        </row>
        <row r="22">
          <cell r="A22">
            <v>16</v>
          </cell>
          <cell r="B22" t="str">
            <v>BOGOSLOVKAYA</v>
          </cell>
          <cell r="C22" t="str">
            <v>VIKTORIYA</v>
          </cell>
          <cell r="D22" t="str">
            <v>RUS</v>
          </cell>
          <cell r="G22" t="str">
            <v>YES</v>
          </cell>
          <cell r="H22">
            <v>375</v>
          </cell>
          <cell r="K22">
            <v>0</v>
          </cell>
          <cell r="L22" t="str">
            <v>RUS9</v>
          </cell>
          <cell r="M22">
            <v>999</v>
          </cell>
          <cell r="N22">
            <v>1</v>
          </cell>
          <cell r="O22" t="str">
            <v>DA</v>
          </cell>
          <cell r="P22">
            <v>417</v>
          </cell>
          <cell r="Q22">
            <v>1</v>
          </cell>
        </row>
        <row r="23">
          <cell r="A23">
            <v>17</v>
          </cell>
          <cell r="B23" t="str">
            <v>KUDERMETOVA</v>
          </cell>
          <cell r="C23" t="str">
            <v>VERONIKA</v>
          </cell>
          <cell r="D23" t="str">
            <v>RUS</v>
          </cell>
          <cell r="G23" t="str">
            <v>YES</v>
          </cell>
          <cell r="H23">
            <v>428</v>
          </cell>
          <cell r="K23">
            <v>0</v>
          </cell>
          <cell r="L23" t="str">
            <v>RUS9</v>
          </cell>
          <cell r="M23">
            <v>999</v>
          </cell>
          <cell r="N23">
            <v>1</v>
          </cell>
          <cell r="O23" t="str">
            <v>DA</v>
          </cell>
          <cell r="P23">
            <v>504</v>
          </cell>
          <cell r="Q23">
            <v>1</v>
          </cell>
        </row>
        <row r="24">
          <cell r="A24">
            <v>18</v>
          </cell>
          <cell r="B24" t="str">
            <v>SINYAKOVA</v>
          </cell>
          <cell r="C24" t="str">
            <v>KSENIA</v>
          </cell>
          <cell r="D24" t="str">
            <v>RUS</v>
          </cell>
          <cell r="G24" t="str">
            <v>YES</v>
          </cell>
          <cell r="H24">
            <v>465</v>
          </cell>
          <cell r="K24">
            <v>0</v>
          </cell>
          <cell r="L24" t="str">
            <v>RUS9</v>
          </cell>
          <cell r="M24">
            <v>999</v>
          </cell>
          <cell r="N24">
            <v>1</v>
          </cell>
          <cell r="O24" t="str">
            <v>DA</v>
          </cell>
          <cell r="P24">
            <v>549</v>
          </cell>
          <cell r="Q24">
            <v>1</v>
          </cell>
        </row>
        <row r="25">
          <cell r="A25">
            <v>19</v>
          </cell>
          <cell r="B25" t="str">
            <v>BRYUKHOVA</v>
          </cell>
          <cell r="C25" t="str">
            <v>ANNA</v>
          </cell>
          <cell r="D25" t="str">
            <v>RUS</v>
          </cell>
          <cell r="G25" t="str">
            <v>YES</v>
          </cell>
          <cell r="H25">
            <v>484</v>
          </cell>
          <cell r="K25">
            <v>0</v>
          </cell>
          <cell r="L25" t="str">
            <v>RUS9</v>
          </cell>
          <cell r="M25">
            <v>999</v>
          </cell>
          <cell r="N25">
            <v>1</v>
          </cell>
          <cell r="O25" t="str">
            <v>DA</v>
          </cell>
          <cell r="P25">
            <v>568</v>
          </cell>
          <cell r="Q25">
            <v>1</v>
          </cell>
        </row>
        <row r="26">
          <cell r="A26">
            <v>20</v>
          </cell>
          <cell r="B26" t="str">
            <v>AZAEVA</v>
          </cell>
          <cell r="C26" t="str">
            <v>PATIMAT</v>
          </cell>
          <cell r="D26" t="str">
            <v>RUS</v>
          </cell>
          <cell r="G26" t="str">
            <v>YES</v>
          </cell>
          <cell r="K26">
            <v>0</v>
          </cell>
          <cell r="L26" t="str">
            <v>RUS9</v>
          </cell>
          <cell r="M26">
            <v>999</v>
          </cell>
          <cell r="N26">
            <v>1</v>
          </cell>
          <cell r="O26" t="str">
            <v>WC</v>
          </cell>
          <cell r="Q26">
            <v>2</v>
          </cell>
        </row>
        <row r="27">
          <cell r="A27">
            <v>21</v>
          </cell>
          <cell r="B27" t="str">
            <v>ALAY</v>
          </cell>
          <cell r="C27" t="str">
            <v>EKATERINA</v>
          </cell>
          <cell r="D27" t="str">
            <v>RUS</v>
          </cell>
          <cell r="G27" t="str">
            <v>YES</v>
          </cell>
          <cell r="K27">
            <v>0</v>
          </cell>
          <cell r="L27" t="str">
            <v>RUS9</v>
          </cell>
          <cell r="M27">
            <v>999</v>
          </cell>
          <cell r="N27">
            <v>1</v>
          </cell>
          <cell r="O27" t="str">
            <v>WC</v>
          </cell>
          <cell r="Q27">
            <v>2</v>
          </cell>
        </row>
        <row r="28">
          <cell r="A28">
            <v>22</v>
          </cell>
          <cell r="B28" t="str">
            <v>RYCHAGOVA</v>
          </cell>
          <cell r="C28" t="str">
            <v>ANASTASIYA</v>
          </cell>
          <cell r="D28" t="str">
            <v>RUS</v>
          </cell>
          <cell r="G28" t="str">
            <v>YES</v>
          </cell>
          <cell r="K28">
            <v>0</v>
          </cell>
          <cell r="L28" t="str">
            <v>RUS9</v>
          </cell>
          <cell r="M28">
            <v>999</v>
          </cell>
          <cell r="N28">
            <v>1</v>
          </cell>
          <cell r="O28" t="str">
            <v>WC</v>
          </cell>
          <cell r="Q28">
            <v>2</v>
          </cell>
        </row>
        <row r="29">
          <cell r="A29">
            <v>23</v>
          </cell>
          <cell r="B29" t="str">
            <v>PONOMAREVA</v>
          </cell>
          <cell r="C29" t="str">
            <v>NELLI</v>
          </cell>
          <cell r="D29" t="str">
            <v>RUS</v>
          </cell>
          <cell r="G29" t="str">
            <v>YES</v>
          </cell>
          <cell r="K29">
            <v>0</v>
          </cell>
          <cell r="L29" t="str">
            <v>RUS9</v>
          </cell>
          <cell r="M29">
            <v>999</v>
          </cell>
          <cell r="N29">
            <v>1</v>
          </cell>
          <cell r="O29" t="str">
            <v>WC</v>
          </cell>
          <cell r="Q29">
            <v>2</v>
          </cell>
        </row>
        <row r="30">
          <cell r="A30">
            <v>24</v>
          </cell>
          <cell r="B30" t="str">
            <v>Q</v>
          </cell>
          <cell r="K30">
            <v>0</v>
          </cell>
          <cell r="L30" t="str">
            <v>ZZZ9</v>
          </cell>
          <cell r="M30">
            <v>999</v>
          </cell>
          <cell r="N30">
            <v>999</v>
          </cell>
          <cell r="Q30">
            <v>999</v>
          </cell>
        </row>
        <row r="31">
          <cell r="A31">
            <v>25</v>
          </cell>
          <cell r="B31" t="str">
            <v>Q</v>
          </cell>
          <cell r="K31">
            <v>0</v>
          </cell>
          <cell r="L31" t="str">
            <v>ZZZ9</v>
          </cell>
          <cell r="M31">
            <v>999</v>
          </cell>
          <cell r="N31">
            <v>999</v>
          </cell>
          <cell r="Q31">
            <v>999</v>
          </cell>
        </row>
        <row r="32">
          <cell r="A32">
            <v>26</v>
          </cell>
          <cell r="B32" t="str">
            <v>Q</v>
          </cell>
          <cell r="K32">
            <v>0</v>
          </cell>
          <cell r="L32" t="str">
            <v>ZZZ9</v>
          </cell>
          <cell r="M32">
            <v>999</v>
          </cell>
          <cell r="N32">
            <v>999</v>
          </cell>
          <cell r="Q32">
            <v>999</v>
          </cell>
        </row>
        <row r="33">
          <cell r="A33">
            <v>27</v>
          </cell>
          <cell r="B33" t="str">
            <v>Q</v>
          </cell>
          <cell r="K33">
            <v>0</v>
          </cell>
          <cell r="L33" t="str">
            <v>ZZZ9</v>
          </cell>
          <cell r="M33">
            <v>999</v>
          </cell>
          <cell r="N33">
            <v>999</v>
          </cell>
          <cell r="Q33">
            <v>999</v>
          </cell>
        </row>
        <row r="34">
          <cell r="A34">
            <v>28</v>
          </cell>
          <cell r="B34" t="str">
            <v>Q</v>
          </cell>
          <cell r="K34">
            <v>0</v>
          </cell>
          <cell r="L34" t="str">
            <v>ZZZ9</v>
          </cell>
          <cell r="M34">
            <v>999</v>
          </cell>
          <cell r="N34">
            <v>999</v>
          </cell>
          <cell r="Q34">
            <v>999</v>
          </cell>
        </row>
        <row r="35">
          <cell r="A35">
            <v>29</v>
          </cell>
          <cell r="B35" t="str">
            <v>Q</v>
          </cell>
          <cell r="K35">
            <v>0</v>
          </cell>
          <cell r="L35" t="str">
            <v>ZZZ9</v>
          </cell>
          <cell r="M35">
            <v>999</v>
          </cell>
          <cell r="N35">
            <v>999</v>
          </cell>
          <cell r="Q35">
            <v>999</v>
          </cell>
        </row>
        <row r="36">
          <cell r="A36">
            <v>30</v>
          </cell>
          <cell r="B36" t="str">
            <v>Q</v>
          </cell>
          <cell r="K36">
            <v>0</v>
          </cell>
          <cell r="L36" t="str">
            <v>ZZZ9</v>
          </cell>
          <cell r="M36">
            <v>999</v>
          </cell>
          <cell r="N36">
            <v>999</v>
          </cell>
          <cell r="Q36">
            <v>999</v>
          </cell>
        </row>
        <row r="37">
          <cell r="A37">
            <v>31</v>
          </cell>
          <cell r="B37" t="str">
            <v>Q</v>
          </cell>
          <cell r="K37">
            <v>0</v>
          </cell>
          <cell r="L37" t="str">
            <v>ZZZ9</v>
          </cell>
          <cell r="M37">
            <v>999</v>
          </cell>
          <cell r="N37">
            <v>999</v>
          </cell>
          <cell r="Q37">
            <v>999</v>
          </cell>
        </row>
        <row r="38">
          <cell r="A38">
            <v>32</v>
          </cell>
          <cell r="B38" t="str">
            <v>LL</v>
          </cell>
          <cell r="K38">
            <v>0</v>
          </cell>
          <cell r="L38" t="str">
            <v>ZZZ9</v>
          </cell>
          <cell r="M38">
            <v>999</v>
          </cell>
          <cell r="N38">
            <v>999</v>
          </cell>
          <cell r="Q38">
            <v>999</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Sign-in sheet"/>
      <sheetName val="B14 Si Main Draw Prep"/>
      <sheetName val="B14 Si Main 16"/>
      <sheetName val="B14 Si Main 24&amp;32"/>
      <sheetName val="B14 Si Main 48&amp;64"/>
      <sheetName val="B14 Si Main 96&amp;128"/>
      <sheetName val="G14 Si Main Draw Sign-in sheet"/>
      <sheetName val="G14 Si Main Draw Prep"/>
      <sheetName val="G14 Si Main 16"/>
      <sheetName val="G14 Si Main 24&amp;32"/>
      <sheetName val="G14 Si Main 48&amp;64"/>
      <sheetName val="G14 Si Main 96&amp;128"/>
      <sheetName val="B14 Si Qual Draw Sign-in sheet"/>
      <sheetName val="B14 Si Qual Draw Prep"/>
      <sheetName val="B14 Si Qual 16&gt;2"/>
      <sheetName val="B14 Si Qual 24&gt;2"/>
      <sheetName val="B14 Si Qual 32&gt;4"/>
      <sheetName val="B14 Si Qual 48&gt;4"/>
      <sheetName val="B14 Si Qual 48&gt;6"/>
      <sheetName val="B14 Si Qual 64&gt;8"/>
      <sheetName val="B14 Si Qual 96&amp;128&gt;8"/>
      <sheetName val="G14 Si Qual Draw Sign-in sheet"/>
      <sheetName val="G14 Si Qual Draw Prep"/>
      <sheetName val="G14 Si Qual 16&gt;2"/>
      <sheetName val="G14 Si Qual 24&gt;2"/>
      <sheetName val="G14 Si Qual 32&gt;4"/>
      <sheetName val="G14 Si Qual 48&gt;4"/>
      <sheetName val="G14 Si Qual 48&gt;6"/>
      <sheetName val="G14 Si Qual 64&gt;8"/>
      <sheetName val="G14 Si Qual 96&amp;128&gt;8"/>
      <sheetName val="B14 Do Sign-in sheet"/>
      <sheetName val="B14 Do Main Draw Prep"/>
      <sheetName val="B14 Do Main 8"/>
      <sheetName val="B14 Do Main 16"/>
      <sheetName val="B14 Do Main 24&amp;32"/>
      <sheetName val="B14 Do Main 48&amp;64"/>
      <sheetName val="G14 Do Sign-in sheet"/>
      <sheetName val="G14 Do Main Draw Prep"/>
      <sheetName val="G14 Do Main 8"/>
      <sheetName val="G14 Do Main 16"/>
      <sheetName val="G14 Do Main 24&amp;32"/>
      <sheetName val="G14 Do Main 48&amp;64"/>
      <sheetName val="B14 Si LL List"/>
      <sheetName val="B14 Si Alt List"/>
      <sheetName val="B14 Do Alt List"/>
      <sheetName val="G14 Si LL List"/>
      <sheetName val="G14 Si Alt List"/>
      <sheetName val="G14 Do Alt List"/>
      <sheetName val="B14 1RD Consolation Sign-in"/>
      <sheetName val="B14 Consolation 1RD Draw Prep"/>
      <sheetName val="B14 1RD Consolation 16"/>
      <sheetName val="B14 1RD Consolation 32"/>
      <sheetName val="B14 1RD Consolation 64"/>
      <sheetName val="B14 2RD Consolation Sign-in"/>
      <sheetName val="B14 Consolation 2RD Draw Prep"/>
      <sheetName val="B14 2RD Consolation 16"/>
      <sheetName val="B14 2RD Consolation 32"/>
      <sheetName val="B14 2RD Consolation 64"/>
      <sheetName val="G14 1RD Consolation Sign-in"/>
      <sheetName val="G14 Consolation 1RD Draw Prep"/>
      <sheetName val="G14 1RD Consolation 16"/>
      <sheetName val="G14 1RD Consolation 32"/>
      <sheetName val="G14 1RD Consolation 64"/>
      <sheetName val="G14 2RD Consolation Sign-in"/>
      <sheetName val="G14 Consolation 2RD Draw Prep"/>
      <sheetName val="G14 2RD Consolation 16"/>
      <sheetName val="G14 2RD Consolation 32"/>
      <sheetName val="G14 2RD Consolation 64"/>
    </sheetNames>
    <definedNames>
      <definedName name="Jun_Hide_CU"/>
      <definedName name="Jun_Show_CU"/>
    </definedNames>
    <sheetDataSet>
      <sheetData sheetId="0">
        <row r="6">
          <cell r="A6" t="str">
            <v>Krasnogorsk cup</v>
          </cell>
        </row>
        <row r="8">
          <cell r="A8" t="str">
            <v>Tennis Europe Junior Tour</v>
          </cell>
        </row>
        <row r="10">
          <cell r="A10" t="str">
            <v>27.07.09-02.08.09</v>
          </cell>
          <cell r="C10" t="str">
            <v>Krasnogorsk,Russia</v>
          </cell>
          <cell r="D10" t="str">
            <v>TE 3</v>
          </cell>
          <cell r="E10" t="str">
            <v>Madina Alimova</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6">
        <row r="5">
          <cell r="R5">
            <v>8</v>
          </cell>
        </row>
        <row r="7">
          <cell r="A7">
            <v>1</v>
          </cell>
          <cell r="B7" t="str">
            <v>SURDUK</v>
          </cell>
          <cell r="C7" t="str">
            <v>VASIL</v>
          </cell>
          <cell r="D7" t="str">
            <v>RUS</v>
          </cell>
          <cell r="G7" t="str">
            <v>YES</v>
          </cell>
          <cell r="H7">
            <v>57</v>
          </cell>
          <cell r="K7">
            <v>0</v>
          </cell>
          <cell r="L7" t="str">
            <v>RUS9</v>
          </cell>
          <cell r="M7">
            <v>1</v>
          </cell>
          <cell r="N7">
            <v>1</v>
          </cell>
          <cell r="O7" t="str">
            <v>DA</v>
          </cell>
          <cell r="P7">
            <v>68</v>
          </cell>
          <cell r="Q7">
            <v>1</v>
          </cell>
          <cell r="R7">
            <v>1</v>
          </cell>
        </row>
        <row r="8">
          <cell r="A8">
            <v>2</v>
          </cell>
          <cell r="B8" t="str">
            <v>TRIBSHTOK</v>
          </cell>
          <cell r="C8" t="str">
            <v>KIRILL</v>
          </cell>
          <cell r="D8" t="str">
            <v>RUS</v>
          </cell>
          <cell r="G8" t="str">
            <v>YES</v>
          </cell>
          <cell r="H8">
            <v>73</v>
          </cell>
          <cell r="K8">
            <v>0</v>
          </cell>
          <cell r="L8" t="str">
            <v>RUS9</v>
          </cell>
          <cell r="M8">
            <v>2</v>
          </cell>
          <cell r="N8">
            <v>1</v>
          </cell>
          <cell r="O8" t="str">
            <v>DA</v>
          </cell>
          <cell r="P8">
            <v>86</v>
          </cell>
          <cell r="Q8">
            <v>1</v>
          </cell>
          <cell r="R8">
            <v>2</v>
          </cell>
        </row>
        <row r="9">
          <cell r="A9">
            <v>3</v>
          </cell>
          <cell r="B9" t="str">
            <v>CHEPELEV</v>
          </cell>
          <cell r="C9" t="str">
            <v>ALEXANDER</v>
          </cell>
          <cell r="D9" t="str">
            <v>RUS</v>
          </cell>
          <cell r="G9" t="str">
            <v>YES</v>
          </cell>
          <cell r="H9">
            <v>103</v>
          </cell>
          <cell r="K9">
            <v>0</v>
          </cell>
          <cell r="L9" t="str">
            <v>RUS9</v>
          </cell>
          <cell r="M9">
            <v>3</v>
          </cell>
          <cell r="N9">
            <v>1</v>
          </cell>
          <cell r="O9" t="str">
            <v>DA</v>
          </cell>
          <cell r="P9">
            <v>145</v>
          </cell>
          <cell r="Q9">
            <v>1</v>
          </cell>
          <cell r="R9">
            <v>3</v>
          </cell>
        </row>
        <row r="10">
          <cell r="A10">
            <v>4</v>
          </cell>
          <cell r="B10" t="str">
            <v>NASHATYRKIN</v>
          </cell>
          <cell r="C10" t="str">
            <v>ROMAN</v>
          </cell>
          <cell r="D10" t="str">
            <v>RUS</v>
          </cell>
          <cell r="G10" t="str">
            <v>YES</v>
          </cell>
          <cell r="H10">
            <v>126</v>
          </cell>
          <cell r="K10">
            <v>0</v>
          </cell>
          <cell r="L10" t="str">
            <v>RUS9</v>
          </cell>
          <cell r="M10">
            <v>4</v>
          </cell>
          <cell r="N10">
            <v>1</v>
          </cell>
          <cell r="O10" t="str">
            <v>DA</v>
          </cell>
          <cell r="P10">
            <v>147</v>
          </cell>
          <cell r="Q10">
            <v>1</v>
          </cell>
          <cell r="R10">
            <v>4</v>
          </cell>
        </row>
        <row r="11">
          <cell r="A11">
            <v>5</v>
          </cell>
          <cell r="B11" t="str">
            <v>KOROLEV</v>
          </cell>
          <cell r="C11" t="str">
            <v>VLADIMIR</v>
          </cell>
          <cell r="D11" t="str">
            <v>RUS</v>
          </cell>
          <cell r="G11" t="str">
            <v>YES</v>
          </cell>
          <cell r="H11">
            <v>130</v>
          </cell>
          <cell r="K11">
            <v>0</v>
          </cell>
          <cell r="L11" t="str">
            <v>RUS9</v>
          </cell>
          <cell r="M11">
            <v>5</v>
          </cell>
          <cell r="N11">
            <v>1</v>
          </cell>
          <cell r="O11" t="str">
            <v>DA</v>
          </cell>
          <cell r="P11">
            <v>159</v>
          </cell>
          <cell r="Q11">
            <v>1</v>
          </cell>
          <cell r="R11">
            <v>5</v>
          </cell>
        </row>
        <row r="12">
          <cell r="A12">
            <v>6</v>
          </cell>
          <cell r="B12" t="str">
            <v>BARYSHEV</v>
          </cell>
          <cell r="C12" t="str">
            <v>SERGEY</v>
          </cell>
          <cell r="D12" t="str">
            <v>RUS</v>
          </cell>
          <cell r="G12" t="str">
            <v>YES</v>
          </cell>
          <cell r="H12">
            <v>342</v>
          </cell>
          <cell r="K12">
            <v>0</v>
          </cell>
          <cell r="L12" t="str">
            <v>RUS9</v>
          </cell>
          <cell r="M12">
            <v>6</v>
          </cell>
          <cell r="N12">
            <v>1</v>
          </cell>
          <cell r="O12" t="str">
            <v>DA</v>
          </cell>
          <cell r="P12">
            <v>161</v>
          </cell>
          <cell r="Q12">
            <v>1</v>
          </cell>
          <cell r="R12">
            <v>6</v>
          </cell>
        </row>
        <row r="13">
          <cell r="A13">
            <v>7</v>
          </cell>
          <cell r="B13" t="str">
            <v>MNYSHKIN</v>
          </cell>
          <cell r="C13" t="str">
            <v>DMITRIY</v>
          </cell>
          <cell r="D13" t="str">
            <v>RUS</v>
          </cell>
          <cell r="G13" t="str">
            <v>YES</v>
          </cell>
          <cell r="H13">
            <v>222</v>
          </cell>
          <cell r="K13">
            <v>0</v>
          </cell>
          <cell r="L13" t="str">
            <v>RUS9</v>
          </cell>
          <cell r="M13">
            <v>7</v>
          </cell>
          <cell r="N13">
            <v>1</v>
          </cell>
          <cell r="O13" t="str">
            <v>DA</v>
          </cell>
          <cell r="P13">
            <v>166</v>
          </cell>
          <cell r="Q13">
            <v>1</v>
          </cell>
          <cell r="R13">
            <v>7</v>
          </cell>
        </row>
        <row r="14">
          <cell r="A14">
            <v>8</v>
          </cell>
          <cell r="B14" t="str">
            <v>MINASYAN</v>
          </cell>
          <cell r="C14" t="str">
            <v>ALEXANDER</v>
          </cell>
          <cell r="D14" t="str">
            <v>RUS</v>
          </cell>
          <cell r="G14" t="str">
            <v>YES</v>
          </cell>
          <cell r="H14">
            <v>136</v>
          </cell>
          <cell r="K14">
            <v>0</v>
          </cell>
          <cell r="L14" t="str">
            <v>RUS9</v>
          </cell>
          <cell r="M14">
            <v>8</v>
          </cell>
          <cell r="N14">
            <v>1</v>
          </cell>
          <cell r="O14" t="str">
            <v>DA</v>
          </cell>
          <cell r="P14">
            <v>179</v>
          </cell>
          <cell r="Q14">
            <v>1</v>
          </cell>
          <cell r="R14">
            <v>8</v>
          </cell>
        </row>
        <row r="15">
          <cell r="A15">
            <v>9</v>
          </cell>
          <cell r="B15" t="str">
            <v>MAKAROV</v>
          </cell>
          <cell r="C15" t="str">
            <v>PAVEL</v>
          </cell>
          <cell r="D15" t="str">
            <v>RUS</v>
          </cell>
          <cell r="G15" t="str">
            <v>YES</v>
          </cell>
          <cell r="H15">
            <v>172</v>
          </cell>
          <cell r="K15">
            <v>0</v>
          </cell>
          <cell r="L15" t="str">
            <v>RUS9</v>
          </cell>
          <cell r="M15">
            <v>999</v>
          </cell>
          <cell r="N15">
            <v>1</v>
          </cell>
          <cell r="O15" t="str">
            <v>DA</v>
          </cell>
          <cell r="P15">
            <v>206</v>
          </cell>
          <cell r="Q15">
            <v>1</v>
          </cell>
        </row>
        <row r="16">
          <cell r="A16">
            <v>10</v>
          </cell>
          <cell r="B16" t="str">
            <v>LIUTAREVICH</v>
          </cell>
          <cell r="C16" t="str">
            <v>IVAN</v>
          </cell>
          <cell r="D16" t="str">
            <v>BLR</v>
          </cell>
          <cell r="G16" t="str">
            <v>YES</v>
          </cell>
          <cell r="H16">
            <v>175</v>
          </cell>
          <cell r="K16">
            <v>0</v>
          </cell>
          <cell r="L16" t="str">
            <v>BLR9</v>
          </cell>
          <cell r="M16">
            <v>999</v>
          </cell>
          <cell r="N16">
            <v>1</v>
          </cell>
          <cell r="O16" t="str">
            <v>DA</v>
          </cell>
          <cell r="P16">
            <v>208</v>
          </cell>
          <cell r="Q16">
            <v>1</v>
          </cell>
        </row>
        <row r="17">
          <cell r="A17">
            <v>11</v>
          </cell>
          <cell r="B17" t="str">
            <v>RUBLEV</v>
          </cell>
          <cell r="C17" t="str">
            <v>ANDREY</v>
          </cell>
          <cell r="D17" t="str">
            <v>RUS</v>
          </cell>
          <cell r="G17" t="str">
            <v>YES</v>
          </cell>
          <cell r="H17">
            <v>179</v>
          </cell>
          <cell r="K17">
            <v>0</v>
          </cell>
          <cell r="L17" t="str">
            <v>RUS9</v>
          </cell>
          <cell r="M17">
            <v>999</v>
          </cell>
          <cell r="N17">
            <v>1</v>
          </cell>
          <cell r="O17" t="str">
            <v>DA</v>
          </cell>
          <cell r="P17">
            <v>214</v>
          </cell>
          <cell r="Q17">
            <v>1</v>
          </cell>
        </row>
        <row r="18">
          <cell r="A18">
            <v>12</v>
          </cell>
          <cell r="B18" t="str">
            <v>NAGAYTSEV</v>
          </cell>
          <cell r="C18" t="str">
            <v>ALEXANDER</v>
          </cell>
          <cell r="D18" t="str">
            <v>RUS</v>
          </cell>
          <cell r="G18" t="str">
            <v>YES</v>
          </cell>
          <cell r="H18">
            <v>216</v>
          </cell>
          <cell r="K18">
            <v>0</v>
          </cell>
          <cell r="L18" t="str">
            <v>RUS9</v>
          </cell>
          <cell r="M18">
            <v>999</v>
          </cell>
          <cell r="N18">
            <v>1</v>
          </cell>
          <cell r="O18" t="str">
            <v>DA</v>
          </cell>
          <cell r="P18">
            <v>233</v>
          </cell>
          <cell r="Q18">
            <v>1</v>
          </cell>
        </row>
        <row r="19">
          <cell r="A19">
            <v>13</v>
          </cell>
          <cell r="B19" t="str">
            <v>ALEKSANYAN</v>
          </cell>
          <cell r="C19" t="str">
            <v>PHILLIPP</v>
          </cell>
          <cell r="D19" t="str">
            <v>RUS</v>
          </cell>
          <cell r="G19" t="str">
            <v>YES</v>
          </cell>
          <cell r="H19">
            <v>245</v>
          </cell>
          <cell r="K19">
            <v>0</v>
          </cell>
          <cell r="L19" t="str">
            <v>RUS9</v>
          </cell>
          <cell r="M19">
            <v>999</v>
          </cell>
          <cell r="N19">
            <v>1</v>
          </cell>
          <cell r="O19" t="str">
            <v>DA</v>
          </cell>
          <cell r="P19">
            <v>236</v>
          </cell>
          <cell r="Q19">
            <v>1</v>
          </cell>
        </row>
        <row r="20">
          <cell r="A20">
            <v>14</v>
          </cell>
          <cell r="B20" t="str">
            <v>VASILYEV</v>
          </cell>
          <cell r="C20" t="str">
            <v>ILYA</v>
          </cell>
          <cell r="D20" t="str">
            <v>RUS</v>
          </cell>
          <cell r="G20" t="str">
            <v>YES</v>
          </cell>
          <cell r="H20">
            <v>380</v>
          </cell>
          <cell r="K20">
            <v>0</v>
          </cell>
          <cell r="L20" t="str">
            <v>RUS9</v>
          </cell>
          <cell r="M20">
            <v>999</v>
          </cell>
          <cell r="N20">
            <v>1</v>
          </cell>
          <cell r="O20" t="str">
            <v>DA</v>
          </cell>
          <cell r="P20">
            <v>297</v>
          </cell>
          <cell r="Q20">
            <v>1</v>
          </cell>
        </row>
        <row r="21">
          <cell r="A21">
            <v>15</v>
          </cell>
          <cell r="B21" t="str">
            <v>SHPANKO</v>
          </cell>
          <cell r="C21" t="str">
            <v>NIKITA</v>
          </cell>
          <cell r="D21" t="str">
            <v>RUS</v>
          </cell>
          <cell r="G21" t="str">
            <v>YES</v>
          </cell>
          <cell r="H21">
            <v>254</v>
          </cell>
          <cell r="K21">
            <v>0</v>
          </cell>
          <cell r="L21" t="str">
            <v>RUS9</v>
          </cell>
          <cell r="M21">
            <v>999</v>
          </cell>
          <cell r="N21">
            <v>1</v>
          </cell>
          <cell r="O21" t="str">
            <v>DA</v>
          </cell>
          <cell r="P21">
            <v>315</v>
          </cell>
          <cell r="Q21">
            <v>1</v>
          </cell>
        </row>
        <row r="22">
          <cell r="A22">
            <v>16</v>
          </cell>
          <cell r="B22" t="str">
            <v>NAUMKIN</v>
          </cell>
          <cell r="C22" t="str">
            <v>VYACHESLAV</v>
          </cell>
          <cell r="D22" t="str">
            <v>RUS</v>
          </cell>
          <cell r="G22" t="str">
            <v>YES</v>
          </cell>
          <cell r="H22">
            <v>332</v>
          </cell>
          <cell r="K22">
            <v>0</v>
          </cell>
          <cell r="L22" t="str">
            <v>RUS9</v>
          </cell>
          <cell r="M22">
            <v>999</v>
          </cell>
          <cell r="N22">
            <v>1</v>
          </cell>
          <cell r="O22" t="str">
            <v>DA</v>
          </cell>
          <cell r="P22">
            <v>413</v>
          </cell>
          <cell r="Q22">
            <v>1</v>
          </cell>
        </row>
        <row r="23">
          <cell r="A23">
            <v>17</v>
          </cell>
          <cell r="B23" t="str">
            <v>SINKKO</v>
          </cell>
          <cell r="C23" t="str">
            <v>HENRIK</v>
          </cell>
          <cell r="D23" t="str">
            <v>FIN</v>
          </cell>
          <cell r="G23" t="str">
            <v>YES</v>
          </cell>
          <cell r="H23">
            <v>324</v>
          </cell>
          <cell r="K23">
            <v>0</v>
          </cell>
          <cell r="L23" t="str">
            <v>FIN9</v>
          </cell>
          <cell r="M23">
            <v>999</v>
          </cell>
          <cell r="N23">
            <v>1</v>
          </cell>
          <cell r="O23" t="str">
            <v>DA</v>
          </cell>
          <cell r="P23">
            <v>456</v>
          </cell>
          <cell r="Q23">
            <v>1</v>
          </cell>
        </row>
        <row r="24">
          <cell r="A24">
            <v>18</v>
          </cell>
          <cell r="B24" t="str">
            <v>NAUMKIN</v>
          </cell>
          <cell r="C24" t="str">
            <v>VLADISLAV</v>
          </cell>
          <cell r="D24" t="str">
            <v>RUS</v>
          </cell>
          <cell r="G24" t="str">
            <v>YES</v>
          </cell>
          <cell r="H24">
            <v>400</v>
          </cell>
          <cell r="K24">
            <v>0</v>
          </cell>
          <cell r="L24" t="str">
            <v>RUS9</v>
          </cell>
          <cell r="M24">
            <v>999</v>
          </cell>
          <cell r="N24">
            <v>1</v>
          </cell>
          <cell r="O24" t="str">
            <v>DA</v>
          </cell>
          <cell r="P24">
            <v>507</v>
          </cell>
          <cell r="Q24">
            <v>1</v>
          </cell>
        </row>
        <row r="25">
          <cell r="A25">
            <v>19</v>
          </cell>
          <cell r="B25" t="str">
            <v>KOSHELEV</v>
          </cell>
          <cell r="C25" t="str">
            <v>ILYA</v>
          </cell>
          <cell r="D25" t="str">
            <v>RUS</v>
          </cell>
          <cell r="G25" t="str">
            <v>YES</v>
          </cell>
          <cell r="H25">
            <v>416</v>
          </cell>
          <cell r="K25">
            <v>0</v>
          </cell>
          <cell r="L25" t="str">
            <v>RUS9</v>
          </cell>
          <cell r="M25">
            <v>999</v>
          </cell>
          <cell r="N25">
            <v>1</v>
          </cell>
          <cell r="O25" t="str">
            <v>DA</v>
          </cell>
          <cell r="P25">
            <v>525</v>
          </cell>
          <cell r="Q25">
            <v>1</v>
          </cell>
        </row>
        <row r="26">
          <cell r="A26">
            <v>20</v>
          </cell>
          <cell r="B26" t="str">
            <v>AKOULININ</v>
          </cell>
          <cell r="C26" t="str">
            <v>PAVEL</v>
          </cell>
          <cell r="D26" t="str">
            <v>RUS</v>
          </cell>
          <cell r="G26" t="str">
            <v>YES</v>
          </cell>
          <cell r="K26">
            <v>0</v>
          </cell>
          <cell r="L26" t="str">
            <v>RUS9</v>
          </cell>
          <cell r="M26">
            <v>999</v>
          </cell>
          <cell r="N26">
            <v>1</v>
          </cell>
          <cell r="O26" t="str">
            <v>WC</v>
          </cell>
          <cell r="Q26">
            <v>2</v>
          </cell>
        </row>
        <row r="27">
          <cell r="A27">
            <v>21</v>
          </cell>
          <cell r="B27" t="str">
            <v>KIPNIS</v>
          </cell>
          <cell r="C27" t="str">
            <v>EVGENY</v>
          </cell>
          <cell r="D27" t="str">
            <v>RUS</v>
          </cell>
          <cell r="G27" t="str">
            <v>YES</v>
          </cell>
          <cell r="K27">
            <v>0</v>
          </cell>
          <cell r="L27" t="str">
            <v>RUS9</v>
          </cell>
          <cell r="M27">
            <v>999</v>
          </cell>
          <cell r="N27">
            <v>1</v>
          </cell>
          <cell r="O27" t="str">
            <v>WC</v>
          </cell>
          <cell r="Q27">
            <v>2</v>
          </cell>
        </row>
        <row r="28">
          <cell r="A28">
            <v>22</v>
          </cell>
          <cell r="B28" t="str">
            <v>KUZNETSOV</v>
          </cell>
          <cell r="C28" t="str">
            <v>VADIM</v>
          </cell>
          <cell r="D28" t="str">
            <v>RUS</v>
          </cell>
          <cell r="G28" t="str">
            <v>YES</v>
          </cell>
          <cell r="K28">
            <v>0</v>
          </cell>
          <cell r="L28" t="str">
            <v>RUS9</v>
          </cell>
          <cell r="M28">
            <v>999</v>
          </cell>
          <cell r="N28">
            <v>1</v>
          </cell>
          <cell r="O28" t="str">
            <v>WC</v>
          </cell>
          <cell r="Q28">
            <v>2</v>
          </cell>
        </row>
        <row r="29">
          <cell r="A29">
            <v>23</v>
          </cell>
          <cell r="B29" t="str">
            <v>BUBLIK</v>
          </cell>
          <cell r="C29" t="str">
            <v>ALEXANDER</v>
          </cell>
          <cell r="D29" t="str">
            <v>RUS</v>
          </cell>
          <cell r="G29" t="str">
            <v>YES</v>
          </cell>
          <cell r="K29">
            <v>0</v>
          </cell>
          <cell r="L29" t="str">
            <v>RUS9</v>
          </cell>
          <cell r="M29">
            <v>999</v>
          </cell>
          <cell r="N29">
            <v>1</v>
          </cell>
          <cell r="O29" t="str">
            <v>WC</v>
          </cell>
          <cell r="Q29">
            <v>2</v>
          </cell>
        </row>
        <row r="30">
          <cell r="A30">
            <v>24</v>
          </cell>
          <cell r="B30" t="str">
            <v>Q</v>
          </cell>
          <cell r="K30">
            <v>0</v>
          </cell>
          <cell r="L30" t="str">
            <v>ZZZ9</v>
          </cell>
          <cell r="M30">
            <v>999</v>
          </cell>
          <cell r="N30">
            <v>999</v>
          </cell>
          <cell r="Q30">
            <v>999</v>
          </cell>
        </row>
        <row r="31">
          <cell r="A31">
            <v>25</v>
          </cell>
          <cell r="B31" t="str">
            <v>Q</v>
          </cell>
          <cell r="K31">
            <v>0</v>
          </cell>
          <cell r="L31" t="str">
            <v>ZZZ9</v>
          </cell>
          <cell r="M31">
            <v>999</v>
          </cell>
          <cell r="N31">
            <v>999</v>
          </cell>
          <cell r="Q31">
            <v>999</v>
          </cell>
        </row>
        <row r="32">
          <cell r="A32">
            <v>26</v>
          </cell>
          <cell r="B32" t="str">
            <v>Q</v>
          </cell>
          <cell r="K32">
            <v>0</v>
          </cell>
          <cell r="L32" t="str">
            <v>ZZZ9</v>
          </cell>
          <cell r="M32">
            <v>999</v>
          </cell>
          <cell r="N32">
            <v>999</v>
          </cell>
          <cell r="Q32">
            <v>999</v>
          </cell>
        </row>
        <row r="33">
          <cell r="A33">
            <v>27</v>
          </cell>
          <cell r="B33" t="str">
            <v>Q</v>
          </cell>
          <cell r="K33">
            <v>0</v>
          </cell>
          <cell r="L33" t="str">
            <v>ZZZ9</v>
          </cell>
          <cell r="M33">
            <v>999</v>
          </cell>
          <cell r="N33">
            <v>999</v>
          </cell>
          <cell r="Q33">
            <v>999</v>
          </cell>
        </row>
        <row r="34">
          <cell r="A34">
            <v>28</v>
          </cell>
          <cell r="B34" t="str">
            <v>Q</v>
          </cell>
          <cell r="K34">
            <v>0</v>
          </cell>
          <cell r="L34" t="str">
            <v>ZZZ9</v>
          </cell>
          <cell r="M34">
            <v>999</v>
          </cell>
          <cell r="N34">
            <v>999</v>
          </cell>
          <cell r="Q34">
            <v>999</v>
          </cell>
        </row>
        <row r="35">
          <cell r="A35">
            <v>29</v>
          </cell>
          <cell r="B35" t="str">
            <v>Q</v>
          </cell>
          <cell r="K35">
            <v>0</v>
          </cell>
          <cell r="L35" t="str">
            <v>ZZZ9</v>
          </cell>
          <cell r="M35">
            <v>999</v>
          </cell>
          <cell r="N35">
            <v>999</v>
          </cell>
          <cell r="Q35">
            <v>999</v>
          </cell>
        </row>
        <row r="36">
          <cell r="A36">
            <v>30</v>
          </cell>
          <cell r="B36" t="str">
            <v>Q</v>
          </cell>
          <cell r="K36">
            <v>0</v>
          </cell>
          <cell r="L36" t="str">
            <v>ZZZ9</v>
          </cell>
          <cell r="M36">
            <v>999</v>
          </cell>
          <cell r="N36">
            <v>999</v>
          </cell>
          <cell r="Q36">
            <v>999</v>
          </cell>
        </row>
        <row r="37">
          <cell r="A37">
            <v>31</v>
          </cell>
          <cell r="B37" t="str">
            <v>Q</v>
          </cell>
          <cell r="K37">
            <v>0</v>
          </cell>
          <cell r="L37" t="str">
            <v>ZZZ9</v>
          </cell>
          <cell r="M37">
            <v>999</v>
          </cell>
          <cell r="N37">
            <v>999</v>
          </cell>
          <cell r="Q37">
            <v>999</v>
          </cell>
        </row>
        <row r="38">
          <cell r="A38">
            <v>32</v>
          </cell>
          <cell r="B38" t="str">
            <v>LL</v>
          </cell>
          <cell r="K38">
            <v>0</v>
          </cell>
          <cell r="L38" t="str">
            <v>ZZZ9</v>
          </cell>
          <cell r="M38">
            <v>999</v>
          </cell>
          <cell r="N38">
            <v>999</v>
          </cell>
          <cell r="Q38">
            <v>999</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Sign-in sheet"/>
      <sheetName val="B14 Si Main Draw Prep"/>
      <sheetName val="B14 Si Main 16"/>
      <sheetName val="B14 Si Main 24&amp;32"/>
      <sheetName val="B14 Si Main 48&amp;64"/>
      <sheetName val="B14 Si Main 96&amp;128"/>
      <sheetName val="G14 Si Main Draw Sign-in sheet"/>
      <sheetName val="G14 Si Main Draw Prep"/>
      <sheetName val="G14 Si Main 16"/>
      <sheetName val="G14 Si Main 24&amp;32"/>
      <sheetName val="G14 Si Main 48&amp;64"/>
      <sheetName val="G14 Si Main 96&amp;128"/>
      <sheetName val="B14 Si Qual Draw Sign-in sheet"/>
      <sheetName val="B14 Si Qual Draw Prep"/>
      <sheetName val="B14 Si Qual 16&gt;2"/>
      <sheetName val="B14 Si Qual 24&gt;2"/>
      <sheetName val="B14 Si Qual 32&gt;4"/>
      <sheetName val="B14 Si Qual 48&gt;4"/>
      <sheetName val="B14 Si Qual 48&gt;6"/>
      <sheetName val="B14 Si Qual 64&gt;8"/>
      <sheetName val="B14 Si Qual 96&amp;128&gt;8"/>
      <sheetName val="G14 Si Qual Draw Sign-in sheet"/>
      <sheetName val="G14 Si Qual Draw Prep"/>
      <sheetName val="G14 Si Qual 16&gt;2"/>
      <sheetName val="G14 Si Qual 24&gt;2"/>
      <sheetName val="G14 Si Qual 32&gt;4"/>
      <sheetName val="G14 Si Qual 48&gt;4"/>
      <sheetName val="G14 Si Qual 48&gt;6"/>
      <sheetName val="G14 Si Qual 64&gt;8"/>
      <sheetName val="G14 Si Qual 96&amp;128&gt;8"/>
      <sheetName val="B14 Do Sign-in sheet"/>
      <sheetName val="B14 Do Main Draw Prep"/>
      <sheetName val="B14 Do Main 8"/>
      <sheetName val="B14 Do Main 16"/>
      <sheetName val="B14 Do Main 24&amp;32"/>
      <sheetName val="B14 Do Main 48&amp;64"/>
      <sheetName val="G14 Do Sign-in sheet"/>
      <sheetName val="G14 Do Main Draw Prep"/>
      <sheetName val="G14 Do Main 8"/>
      <sheetName val="G14 Do Main 16"/>
      <sheetName val="G14 Do Main 24&amp;32"/>
      <sheetName val="G14 Do Main 48&amp;64"/>
      <sheetName val="B14 Si LL List"/>
      <sheetName val="B14 Si Alt List"/>
      <sheetName val="B14 Do Alt List"/>
      <sheetName val="G14 Si LL List"/>
      <sheetName val="G14 Si Alt List"/>
      <sheetName val="G14 Do Alt List"/>
      <sheetName val="B14 1RD Consolation Sign-in"/>
      <sheetName val="B14 Consolation 1RD Draw Prep"/>
      <sheetName val="B14 1RD Consolation 16"/>
      <sheetName val="B14 1RD Consolation 32"/>
      <sheetName val="B14 1RD Consolation 64"/>
      <sheetName val="B14 2RD Consolation Sign-in"/>
      <sheetName val="B14 Consolation 2RD Draw Prep"/>
      <sheetName val="B14 2RD Consolation 16"/>
      <sheetName val="B14 2RD Consolation 32"/>
      <sheetName val="B14 2RD Consolation 64"/>
      <sheetName val="G14 1RD Consolation Sign-in"/>
      <sheetName val="G14 Consolation 1RD Draw Prep"/>
      <sheetName val="G14 1RD Consolation 16"/>
      <sheetName val="G14 1RD Consolation 32"/>
      <sheetName val="G14 1RD Consolation 64"/>
      <sheetName val="G14 2RD Consolation Sign-in"/>
      <sheetName val="G14 Consolation 2RD Draw Prep"/>
      <sheetName val="G14 2RD Consolation 16"/>
      <sheetName val="G14 2RD Consolation 32"/>
      <sheetName val="G14 2RD Consolation 64"/>
    </sheetNames>
    <definedNames>
      <definedName name="Jun_Hide_CU"/>
      <definedName name="Jun_Show_CU"/>
    </definedNames>
    <sheetDataSet>
      <sheetData sheetId="0">
        <row r="6">
          <cell r="A6" t="str">
            <v>Krasnogorsk cup</v>
          </cell>
        </row>
        <row r="8">
          <cell r="A8" t="str">
            <v>Tennis Europe Junior Tour</v>
          </cell>
        </row>
        <row r="10">
          <cell r="A10" t="str">
            <v>27.07.09-02.08.09</v>
          </cell>
          <cell r="C10" t="str">
            <v>Krasnogorsk,Russia</v>
          </cell>
          <cell r="D10" t="str">
            <v>TE 3</v>
          </cell>
          <cell r="E10" t="str">
            <v>Madina Alimova</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36">
        <row r="5">
          <cell r="V5">
            <v>4</v>
          </cell>
        </row>
        <row r="7">
          <cell r="A7" t="str">
            <v>Line</v>
          </cell>
          <cell r="B7" t="str">
            <v>Family name</v>
          </cell>
          <cell r="C7" t="str">
            <v>First name</v>
          </cell>
          <cell r="D7" t="str">
            <v>Nat.</v>
          </cell>
          <cell r="E7" t="str">
            <v>EUR 14
Rank</v>
          </cell>
          <cell r="F7" t="str">
            <v>SiMain
Yes/No</v>
          </cell>
          <cell r="G7" t="str">
            <v>Family name</v>
          </cell>
          <cell r="H7" t="str">
            <v>First name</v>
          </cell>
          <cell r="I7" t="str">
            <v>Nat.</v>
          </cell>
          <cell r="M7" t="str">
            <v>EUR 14
Rank</v>
          </cell>
          <cell r="N7" t="str">
            <v>SiMain
Yes/No</v>
          </cell>
          <cell r="O7" t="str">
            <v>Pri-
ori
ty</v>
          </cell>
          <cell r="P7" t="str">
            <v>Comb
Rank</v>
          </cell>
          <cell r="Q7" t="str">
            <v>Acc
Number</v>
          </cell>
          <cell r="R7" t="str">
            <v>Status
Number</v>
          </cell>
          <cell r="S7" t="str">
            <v>Accept
Yes</v>
          </cell>
          <cell r="T7" t="str">
            <v>Acc status
DA,WC
A</v>
          </cell>
          <cell r="U7" t="str">
            <v>Display
Rank
EUR 14</v>
          </cell>
          <cell r="V7" t="str">
            <v>Seed Pos</v>
          </cell>
        </row>
        <row r="8">
          <cell r="A8">
            <v>1</v>
          </cell>
          <cell r="B8" t="str">
            <v>KOSHELEV</v>
          </cell>
          <cell r="C8" t="str">
            <v>ILYA</v>
          </cell>
          <cell r="D8" t="str">
            <v>RUS</v>
          </cell>
          <cell r="E8">
            <v>525</v>
          </cell>
          <cell r="F8" t="str">
            <v>YES</v>
          </cell>
          <cell r="G8" t="str">
            <v>KOROLEV</v>
          </cell>
          <cell r="H8" t="str">
            <v>VLADIMIR</v>
          </cell>
          <cell r="I8" t="str">
            <v>RUS</v>
          </cell>
          <cell r="M8">
            <v>159</v>
          </cell>
          <cell r="N8" t="str">
            <v>Y</v>
          </cell>
          <cell r="O8" t="str">
            <v>A</v>
          </cell>
          <cell r="P8">
            <v>684</v>
          </cell>
          <cell r="Q8">
            <v>999</v>
          </cell>
          <cell r="R8">
            <v>999</v>
          </cell>
          <cell r="U8">
            <v>684</v>
          </cell>
        </row>
        <row r="9">
          <cell r="A9">
            <v>2</v>
          </cell>
          <cell r="B9" t="str">
            <v>KOROVIN</v>
          </cell>
          <cell r="C9" t="str">
            <v>MIKHAIL</v>
          </cell>
          <cell r="D9" t="str">
            <v>RUS</v>
          </cell>
          <cell r="E9">
            <v>858</v>
          </cell>
          <cell r="F9" t="str">
            <v>NO</v>
          </cell>
          <cell r="G9" t="str">
            <v>NASHATYRKIN</v>
          </cell>
          <cell r="H9" t="str">
            <v>ROMAN</v>
          </cell>
          <cell r="I9" t="str">
            <v>RUS</v>
          </cell>
          <cell r="M9">
            <v>147</v>
          </cell>
          <cell r="N9" t="str">
            <v>Y</v>
          </cell>
          <cell r="O9" t="str">
            <v>A</v>
          </cell>
          <cell r="P9">
            <v>1005</v>
          </cell>
          <cell r="Q9">
            <v>999</v>
          </cell>
          <cell r="R9">
            <v>999</v>
          </cell>
          <cell r="U9">
            <v>1005</v>
          </cell>
        </row>
        <row r="10">
          <cell r="A10">
            <v>3</v>
          </cell>
          <cell r="B10" t="str">
            <v>GURA</v>
          </cell>
          <cell r="C10" t="str">
            <v>NIKITA</v>
          </cell>
          <cell r="D10" t="str">
            <v>RUS</v>
          </cell>
          <cell r="E10">
            <v>882</v>
          </cell>
          <cell r="F10" t="str">
            <v>YES</v>
          </cell>
          <cell r="G10" t="str">
            <v>KOMAROV</v>
          </cell>
          <cell r="H10" t="str">
            <v>SERGEY</v>
          </cell>
          <cell r="I10" t="str">
            <v>RUS</v>
          </cell>
          <cell r="N10" t="str">
            <v>Y</v>
          </cell>
          <cell r="O10" t="str">
            <v>E</v>
          </cell>
          <cell r="P10">
            <v>0</v>
          </cell>
          <cell r="Q10">
            <v>999</v>
          </cell>
          <cell r="R10">
            <v>999</v>
          </cell>
          <cell r="U10">
            <v>0</v>
          </cell>
        </row>
        <row r="11">
          <cell r="A11">
            <v>4</v>
          </cell>
          <cell r="B11" t="str">
            <v>MINASYAN</v>
          </cell>
          <cell r="C11" t="str">
            <v>ALEXANDER</v>
          </cell>
          <cell r="D11" t="str">
            <v>RUS</v>
          </cell>
          <cell r="E11">
            <v>179</v>
          </cell>
          <cell r="F11" t="str">
            <v>YES</v>
          </cell>
          <cell r="G11" t="str">
            <v>SHPANKO</v>
          </cell>
          <cell r="H11" t="str">
            <v>NIKITA</v>
          </cell>
          <cell r="I11" t="str">
            <v>RUS</v>
          </cell>
          <cell r="M11">
            <v>315</v>
          </cell>
          <cell r="N11" t="str">
            <v>Y</v>
          </cell>
          <cell r="O11" t="str">
            <v>A</v>
          </cell>
          <cell r="P11">
            <v>494</v>
          </cell>
          <cell r="Q11">
            <v>999</v>
          </cell>
          <cell r="R11">
            <v>999</v>
          </cell>
          <cell r="U11">
            <v>494</v>
          </cell>
          <cell r="V11">
            <v>3</v>
          </cell>
        </row>
        <row r="12">
          <cell r="A12">
            <v>5</v>
          </cell>
          <cell r="B12" t="str">
            <v>KOSHEEV</v>
          </cell>
          <cell r="C12" t="str">
            <v>ILYA</v>
          </cell>
          <cell r="D12" t="str">
            <v>RUS</v>
          </cell>
          <cell r="F12" t="str">
            <v>YES</v>
          </cell>
          <cell r="G12" t="str">
            <v>POLONSKIY</v>
          </cell>
          <cell r="H12" t="str">
            <v>ILYA</v>
          </cell>
          <cell r="I12" t="str">
            <v>RUS</v>
          </cell>
          <cell r="N12" t="str">
            <v>Y</v>
          </cell>
          <cell r="O12" t="str">
            <v>E</v>
          </cell>
          <cell r="P12">
            <v>0</v>
          </cell>
          <cell r="Q12">
            <v>999</v>
          </cell>
          <cell r="R12">
            <v>999</v>
          </cell>
          <cell r="U12">
            <v>0</v>
          </cell>
        </row>
        <row r="13">
          <cell r="A13">
            <v>6</v>
          </cell>
          <cell r="B13" t="str">
            <v>MAKAROV</v>
          </cell>
          <cell r="C13" t="str">
            <v>PAVEL</v>
          </cell>
          <cell r="D13" t="str">
            <v>RUS</v>
          </cell>
          <cell r="E13">
            <v>206</v>
          </cell>
          <cell r="F13" t="str">
            <v>YES</v>
          </cell>
          <cell r="G13" t="str">
            <v>CHEPELEV</v>
          </cell>
          <cell r="H13" t="str">
            <v>ALEXANDER</v>
          </cell>
          <cell r="I13" t="str">
            <v>RUS</v>
          </cell>
          <cell r="M13">
            <v>145</v>
          </cell>
          <cell r="N13" t="str">
            <v>Y</v>
          </cell>
          <cell r="O13" t="str">
            <v>A</v>
          </cell>
          <cell r="P13">
            <v>351</v>
          </cell>
          <cell r="Q13">
            <v>999</v>
          </cell>
          <cell r="R13">
            <v>999</v>
          </cell>
          <cell r="U13">
            <v>351</v>
          </cell>
          <cell r="V13">
            <v>2</v>
          </cell>
        </row>
        <row r="14">
          <cell r="A14">
            <v>7</v>
          </cell>
          <cell r="B14" t="str">
            <v>ALEKSANYAN</v>
          </cell>
          <cell r="C14" t="str">
            <v>PHILIPP</v>
          </cell>
          <cell r="D14" t="str">
            <v>RUS</v>
          </cell>
          <cell r="E14">
            <v>236</v>
          </cell>
          <cell r="F14" t="str">
            <v>YES</v>
          </cell>
          <cell r="G14" t="str">
            <v>KUZNETSOV</v>
          </cell>
          <cell r="H14" t="str">
            <v>VADIM</v>
          </cell>
          <cell r="I14" t="str">
            <v>RUS</v>
          </cell>
          <cell r="N14" t="str">
            <v>Y</v>
          </cell>
          <cell r="O14" t="str">
            <v>E</v>
          </cell>
          <cell r="P14">
            <v>0</v>
          </cell>
          <cell r="Q14">
            <v>999</v>
          </cell>
          <cell r="R14">
            <v>999</v>
          </cell>
          <cell r="U14">
            <v>0</v>
          </cell>
        </row>
        <row r="15">
          <cell r="A15">
            <v>8</v>
          </cell>
          <cell r="B15" t="str">
            <v>BARYSHEV</v>
          </cell>
          <cell r="C15" t="str">
            <v>SERGEY</v>
          </cell>
          <cell r="D15" t="str">
            <v>RUS</v>
          </cell>
          <cell r="E15">
            <v>161</v>
          </cell>
          <cell r="F15" t="str">
            <v>YES</v>
          </cell>
          <cell r="G15" t="str">
            <v>AKOULININ</v>
          </cell>
          <cell r="H15" t="str">
            <v>PAVEL</v>
          </cell>
          <cell r="I15" t="str">
            <v>RUS</v>
          </cell>
          <cell r="N15" t="str">
            <v>Y</v>
          </cell>
          <cell r="O15" t="str">
            <v>E</v>
          </cell>
          <cell r="P15">
            <v>0</v>
          </cell>
          <cell r="Q15">
            <v>999</v>
          </cell>
          <cell r="R15">
            <v>999</v>
          </cell>
          <cell r="U15">
            <v>0</v>
          </cell>
        </row>
        <row r="16">
          <cell r="A16">
            <v>9</v>
          </cell>
          <cell r="B16" t="str">
            <v>GORELIKOV</v>
          </cell>
          <cell r="C16" t="str">
            <v>SERGEY</v>
          </cell>
          <cell r="D16" t="str">
            <v>RUS</v>
          </cell>
          <cell r="E16">
            <v>315</v>
          </cell>
          <cell r="F16" t="str">
            <v>YES</v>
          </cell>
          <cell r="G16" t="str">
            <v>TRIPOLSKIY</v>
          </cell>
          <cell r="H16" t="str">
            <v>SEMEN</v>
          </cell>
          <cell r="I16" t="str">
            <v>RUS</v>
          </cell>
          <cell r="N16" t="str">
            <v>N</v>
          </cell>
          <cell r="O16" t="str">
            <v>E</v>
          </cell>
          <cell r="P16">
            <v>0</v>
          </cell>
          <cell r="Q16">
            <v>999</v>
          </cell>
          <cell r="R16">
            <v>999</v>
          </cell>
          <cell r="U16">
            <v>0</v>
          </cell>
        </row>
        <row r="17">
          <cell r="A17">
            <v>10</v>
          </cell>
          <cell r="B17" t="str">
            <v>LIUTAREVICH</v>
          </cell>
          <cell r="C17" t="str">
            <v>IVAN</v>
          </cell>
          <cell r="D17" t="str">
            <v>BLR</v>
          </cell>
          <cell r="E17">
            <v>208</v>
          </cell>
          <cell r="F17" t="str">
            <v>YES</v>
          </cell>
          <cell r="G17" t="str">
            <v>SINKKO</v>
          </cell>
          <cell r="H17" t="str">
            <v>HENRIK</v>
          </cell>
          <cell r="I17" t="str">
            <v>FIN</v>
          </cell>
          <cell r="M17">
            <v>456</v>
          </cell>
          <cell r="N17" t="str">
            <v>Y</v>
          </cell>
          <cell r="O17" t="str">
            <v>A</v>
          </cell>
          <cell r="P17">
            <v>664</v>
          </cell>
          <cell r="Q17">
            <v>999</v>
          </cell>
          <cell r="R17">
            <v>999</v>
          </cell>
          <cell r="U17">
            <v>664</v>
          </cell>
          <cell r="V17">
            <v>4</v>
          </cell>
        </row>
        <row r="18">
          <cell r="A18">
            <v>11</v>
          </cell>
          <cell r="B18" t="str">
            <v>SURDUK</v>
          </cell>
          <cell r="C18" t="str">
            <v>VASIL</v>
          </cell>
          <cell r="D18" t="str">
            <v>RUS</v>
          </cell>
          <cell r="E18">
            <v>68</v>
          </cell>
          <cell r="F18" t="str">
            <v>YES</v>
          </cell>
          <cell r="G18" t="str">
            <v>TRIBSHTOK</v>
          </cell>
          <cell r="H18" t="str">
            <v>KIRILL</v>
          </cell>
          <cell r="I18" t="str">
            <v>RUS</v>
          </cell>
          <cell r="M18">
            <v>86</v>
          </cell>
          <cell r="N18" t="str">
            <v>Y</v>
          </cell>
          <cell r="O18" t="str">
            <v>A</v>
          </cell>
          <cell r="P18">
            <v>154</v>
          </cell>
          <cell r="Q18">
            <v>999</v>
          </cell>
          <cell r="R18">
            <v>999</v>
          </cell>
          <cell r="U18">
            <v>154</v>
          </cell>
          <cell r="V18">
            <v>1</v>
          </cell>
        </row>
        <row r="19">
          <cell r="A19">
            <v>12</v>
          </cell>
          <cell r="B19" t="str">
            <v>NAUMKIN</v>
          </cell>
          <cell r="C19" t="str">
            <v>VLADISLAV</v>
          </cell>
          <cell r="D19" t="str">
            <v>RUS</v>
          </cell>
          <cell r="E19">
            <v>507</v>
          </cell>
          <cell r="F19" t="str">
            <v>YES</v>
          </cell>
          <cell r="G19" t="str">
            <v>NAUMKIN</v>
          </cell>
          <cell r="H19" t="str">
            <v>VYACHESLAV</v>
          </cell>
          <cell r="I19" t="str">
            <v>RUS</v>
          </cell>
          <cell r="M19">
            <v>413</v>
          </cell>
          <cell r="N19" t="str">
            <v>Y</v>
          </cell>
          <cell r="O19" t="str">
            <v>A</v>
          </cell>
          <cell r="P19">
            <v>920</v>
          </cell>
          <cell r="Q19">
            <v>999</v>
          </cell>
          <cell r="R19">
            <v>999</v>
          </cell>
          <cell r="U19">
            <v>920</v>
          </cell>
        </row>
        <row r="20">
          <cell r="A20">
            <v>13</v>
          </cell>
          <cell r="B20" t="str">
            <v>SHAINYAN</v>
          </cell>
          <cell r="C20" t="str">
            <v>MAXIMILYAN</v>
          </cell>
          <cell r="D20" t="str">
            <v>RUS</v>
          </cell>
          <cell r="F20" t="str">
            <v>NO</v>
          </cell>
          <cell r="G20" t="str">
            <v>MERKULOV</v>
          </cell>
          <cell r="H20" t="str">
            <v>DENIS</v>
          </cell>
          <cell r="I20" t="str">
            <v>RUS</v>
          </cell>
          <cell r="M20">
            <v>832</v>
          </cell>
          <cell r="N20" t="str">
            <v>N</v>
          </cell>
          <cell r="O20" t="str">
            <v>C</v>
          </cell>
          <cell r="P20">
            <v>832</v>
          </cell>
          <cell r="Q20">
            <v>999</v>
          </cell>
          <cell r="R20">
            <v>999</v>
          </cell>
          <cell r="U20">
            <v>0</v>
          </cell>
        </row>
        <row r="21">
          <cell r="A21">
            <v>14</v>
          </cell>
          <cell r="B21" t="str">
            <v>BATANOV</v>
          </cell>
          <cell r="C21" t="str">
            <v>NIKOLAY</v>
          </cell>
          <cell r="D21" t="str">
            <v>RUS</v>
          </cell>
          <cell r="F21" t="str">
            <v>YES</v>
          </cell>
          <cell r="G21" t="str">
            <v>KHRYCHEV</v>
          </cell>
          <cell r="H21" t="str">
            <v>NIKITA</v>
          </cell>
          <cell r="I21" t="str">
            <v>RUS</v>
          </cell>
          <cell r="N21" t="str">
            <v>Y</v>
          </cell>
          <cell r="O21" t="str">
            <v>E</v>
          </cell>
          <cell r="P21">
            <v>0</v>
          </cell>
          <cell r="Q21">
            <v>999</v>
          </cell>
          <cell r="R21">
            <v>999</v>
          </cell>
          <cell r="U21">
            <v>0</v>
          </cell>
        </row>
        <row r="22">
          <cell r="A22">
            <v>15</v>
          </cell>
          <cell r="O22" t="str">
            <v/>
          </cell>
          <cell r="P22">
            <v>0</v>
          </cell>
          <cell r="Q22" t="str">
            <v/>
          </cell>
          <cell r="R22" t="str">
            <v/>
          </cell>
          <cell r="U22">
            <v>0</v>
          </cell>
        </row>
        <row r="23">
          <cell r="A23">
            <v>16</v>
          </cell>
          <cell r="O23" t="str">
            <v/>
          </cell>
          <cell r="P23">
            <v>0</v>
          </cell>
          <cell r="Q23" t="str">
            <v/>
          </cell>
          <cell r="R23" t="str">
            <v/>
          </cell>
          <cell r="U23">
            <v>0</v>
          </cell>
        </row>
      </sheetData>
      <sheetData sheetId="42">
        <row r="5">
          <cell r="V5">
            <v>3</v>
          </cell>
        </row>
        <row r="7">
          <cell r="A7" t="str">
            <v>Line</v>
          </cell>
          <cell r="B7" t="str">
            <v>Family name</v>
          </cell>
          <cell r="C7" t="str">
            <v>First name</v>
          </cell>
          <cell r="D7" t="str">
            <v>Nat.</v>
          </cell>
          <cell r="E7" t="str">
            <v>EUR 14
Rank</v>
          </cell>
          <cell r="F7" t="str">
            <v>SiMain
Yes/No</v>
          </cell>
          <cell r="G7" t="str">
            <v>Family name</v>
          </cell>
          <cell r="H7" t="str">
            <v>First name</v>
          </cell>
          <cell r="I7" t="str">
            <v>Nat.</v>
          </cell>
          <cell r="M7" t="str">
            <v>EUR 14
Rank</v>
          </cell>
          <cell r="N7" t="str">
            <v>SiMain
Yes/No</v>
          </cell>
          <cell r="O7" t="str">
            <v>Pri-
ori
ty</v>
          </cell>
          <cell r="P7" t="str">
            <v>Comb
Rank</v>
          </cell>
          <cell r="Q7" t="str">
            <v>Acc
Number</v>
          </cell>
          <cell r="R7" t="str">
            <v>Status
Number</v>
          </cell>
          <cell r="S7" t="str">
            <v>Accept
Yes</v>
          </cell>
          <cell r="T7" t="str">
            <v>Acc status
DA,WC
A</v>
          </cell>
          <cell r="U7" t="str">
            <v>Display
Rank
EUR 14</v>
          </cell>
          <cell r="V7" t="str">
            <v>Seed Pos</v>
          </cell>
        </row>
        <row r="8">
          <cell r="A8">
            <v>1</v>
          </cell>
          <cell r="B8" t="str">
            <v>LEBEDEVA</v>
          </cell>
          <cell r="C8" t="str">
            <v>ALINA</v>
          </cell>
          <cell r="D8" t="str">
            <v>RUS</v>
          </cell>
          <cell r="F8" t="str">
            <v>NO</v>
          </cell>
          <cell r="G8" t="str">
            <v>SINITSINA</v>
          </cell>
          <cell r="H8" t="str">
            <v>ANASTASIYA</v>
          </cell>
          <cell r="I8" t="str">
            <v>RUS</v>
          </cell>
          <cell r="M8">
            <v>639</v>
          </cell>
          <cell r="N8" t="str">
            <v>NO</v>
          </cell>
          <cell r="O8" t="str">
            <v>C</v>
          </cell>
          <cell r="P8">
            <v>639</v>
          </cell>
          <cell r="Q8">
            <v>999</v>
          </cell>
          <cell r="R8">
            <v>999</v>
          </cell>
          <cell r="U8">
            <v>0</v>
          </cell>
        </row>
        <row r="9">
          <cell r="A9">
            <v>2</v>
          </cell>
          <cell r="B9" t="str">
            <v>PICHKHADZE</v>
          </cell>
          <cell r="C9" t="str">
            <v>TAMARA</v>
          </cell>
          <cell r="D9" t="str">
            <v>RUS</v>
          </cell>
          <cell r="F9" t="str">
            <v>YES</v>
          </cell>
          <cell r="G9" t="str">
            <v>BOKHUA</v>
          </cell>
          <cell r="H9" t="str">
            <v>TINA</v>
          </cell>
          <cell r="I9" t="str">
            <v>RUS</v>
          </cell>
          <cell r="M9">
            <v>482</v>
          </cell>
          <cell r="N9" t="str">
            <v>NO</v>
          </cell>
          <cell r="O9" t="str">
            <v>B</v>
          </cell>
          <cell r="P9">
            <v>482</v>
          </cell>
          <cell r="Q9">
            <v>999</v>
          </cell>
          <cell r="R9">
            <v>999</v>
          </cell>
          <cell r="U9">
            <v>0</v>
          </cell>
        </row>
        <row r="10">
          <cell r="A10">
            <v>3</v>
          </cell>
          <cell r="B10" t="str">
            <v>ANTONOVA</v>
          </cell>
          <cell r="C10" t="str">
            <v>KSENIA</v>
          </cell>
          <cell r="D10" t="str">
            <v>RUS</v>
          </cell>
          <cell r="E10">
            <v>311</v>
          </cell>
          <cell r="F10" t="str">
            <v>YES</v>
          </cell>
          <cell r="G10" t="str">
            <v>ALEXANDROVA</v>
          </cell>
          <cell r="H10" t="str">
            <v>YULIA</v>
          </cell>
          <cell r="I10" t="str">
            <v>RUS</v>
          </cell>
          <cell r="M10">
            <v>325</v>
          </cell>
          <cell r="N10" t="str">
            <v>YES</v>
          </cell>
          <cell r="O10" t="str">
            <v>A</v>
          </cell>
          <cell r="P10">
            <v>636</v>
          </cell>
          <cell r="Q10">
            <v>999</v>
          </cell>
          <cell r="R10">
            <v>999</v>
          </cell>
          <cell r="U10">
            <v>636</v>
          </cell>
          <cell r="V10">
            <v>3</v>
          </cell>
        </row>
        <row r="11">
          <cell r="A11">
            <v>4</v>
          </cell>
          <cell r="B11" t="str">
            <v>SHKUNDINA</v>
          </cell>
          <cell r="C11" t="str">
            <v>OLGA</v>
          </cell>
          <cell r="D11" t="str">
            <v>RUS</v>
          </cell>
          <cell r="E11">
            <v>211</v>
          </cell>
          <cell r="F11" t="str">
            <v>YES</v>
          </cell>
          <cell r="G11" t="str">
            <v>SALIMOVA</v>
          </cell>
          <cell r="H11" t="str">
            <v>SOFIYA</v>
          </cell>
          <cell r="I11" t="str">
            <v>RUS</v>
          </cell>
          <cell r="N11" t="str">
            <v>YES</v>
          </cell>
          <cell r="O11" t="str">
            <v>B</v>
          </cell>
          <cell r="P11">
            <v>211</v>
          </cell>
          <cell r="Q11">
            <v>999</v>
          </cell>
          <cell r="R11">
            <v>999</v>
          </cell>
          <cell r="U11">
            <v>0</v>
          </cell>
        </row>
        <row r="12">
          <cell r="A12">
            <v>5</v>
          </cell>
          <cell r="B12" t="str">
            <v>BOGOSLOVSKAYA</v>
          </cell>
          <cell r="C12" t="str">
            <v>VICTORIA</v>
          </cell>
          <cell r="D12" t="str">
            <v>RUS</v>
          </cell>
          <cell r="E12">
            <v>417</v>
          </cell>
          <cell r="F12" t="str">
            <v>YES</v>
          </cell>
          <cell r="G12" t="str">
            <v>RYCHAGOVA</v>
          </cell>
          <cell r="H12" t="str">
            <v>ANASTASIYA</v>
          </cell>
          <cell r="I12" t="str">
            <v>RUS</v>
          </cell>
          <cell r="N12" t="str">
            <v>YES</v>
          </cell>
          <cell r="O12" t="str">
            <v>B</v>
          </cell>
          <cell r="P12">
            <v>417</v>
          </cell>
          <cell r="Q12">
            <v>999</v>
          </cell>
          <cell r="R12">
            <v>999</v>
          </cell>
          <cell r="U12">
            <v>0</v>
          </cell>
        </row>
        <row r="13">
          <cell r="A13">
            <v>6</v>
          </cell>
          <cell r="B13" t="str">
            <v>SINYAKOVA</v>
          </cell>
          <cell r="C13" t="str">
            <v>KSENIA</v>
          </cell>
          <cell r="D13" t="str">
            <v>RUS</v>
          </cell>
          <cell r="E13">
            <v>549</v>
          </cell>
          <cell r="F13" t="str">
            <v>YES</v>
          </cell>
          <cell r="G13" t="str">
            <v>PONOMAREVA</v>
          </cell>
          <cell r="H13" t="str">
            <v>NELLI</v>
          </cell>
          <cell r="I13" t="str">
            <v>RUS</v>
          </cell>
          <cell r="N13" t="str">
            <v>YES</v>
          </cell>
          <cell r="O13" t="str">
            <v>B</v>
          </cell>
          <cell r="P13">
            <v>549</v>
          </cell>
          <cell r="Q13">
            <v>999</v>
          </cell>
          <cell r="R13">
            <v>999</v>
          </cell>
          <cell r="U13">
            <v>0</v>
          </cell>
        </row>
        <row r="14">
          <cell r="A14">
            <v>7</v>
          </cell>
          <cell r="B14" t="str">
            <v>BIZHUKOVA</v>
          </cell>
          <cell r="C14" t="str">
            <v>FATIMA</v>
          </cell>
          <cell r="D14" t="str">
            <v>RUS</v>
          </cell>
          <cell r="F14" t="str">
            <v>YES</v>
          </cell>
          <cell r="G14" t="str">
            <v>PRIBYLOVA</v>
          </cell>
          <cell r="H14" t="str">
            <v>ANASTASIYA</v>
          </cell>
          <cell r="I14" t="str">
            <v>RUS</v>
          </cell>
          <cell r="N14" t="str">
            <v>YES</v>
          </cell>
          <cell r="O14" t="str">
            <v>D</v>
          </cell>
          <cell r="P14">
            <v>0</v>
          </cell>
          <cell r="Q14">
            <v>999</v>
          </cell>
          <cell r="R14">
            <v>999</v>
          </cell>
          <cell r="U14">
            <v>0</v>
          </cell>
        </row>
        <row r="15">
          <cell r="A15">
            <v>8</v>
          </cell>
          <cell r="B15" t="str">
            <v>VORONTSOVA</v>
          </cell>
          <cell r="C15" t="str">
            <v>VICTORIA</v>
          </cell>
          <cell r="D15" t="str">
            <v>RUS</v>
          </cell>
          <cell r="E15">
            <v>200</v>
          </cell>
          <cell r="F15" t="str">
            <v>YES</v>
          </cell>
          <cell r="G15" t="str">
            <v>POPOVA</v>
          </cell>
          <cell r="H15" t="str">
            <v>EKATERINA</v>
          </cell>
          <cell r="I15" t="str">
            <v>RUS</v>
          </cell>
          <cell r="M15">
            <v>122</v>
          </cell>
          <cell r="N15" t="str">
            <v>YES</v>
          </cell>
          <cell r="O15" t="str">
            <v>A</v>
          </cell>
          <cell r="P15">
            <v>322</v>
          </cell>
          <cell r="Q15">
            <v>999</v>
          </cell>
          <cell r="R15">
            <v>999</v>
          </cell>
          <cell r="U15">
            <v>322</v>
          </cell>
          <cell r="V15">
            <v>1</v>
          </cell>
        </row>
        <row r="16">
          <cell r="A16">
            <v>9</v>
          </cell>
          <cell r="B16" t="str">
            <v>SOKOLOVA</v>
          </cell>
          <cell r="C16" t="str">
            <v>KSENIYA</v>
          </cell>
          <cell r="D16" t="str">
            <v>RUS</v>
          </cell>
          <cell r="F16" t="str">
            <v>YES</v>
          </cell>
          <cell r="G16" t="str">
            <v>AZAEVA</v>
          </cell>
          <cell r="H16" t="str">
            <v>PATIMAT</v>
          </cell>
          <cell r="I16" t="str">
            <v>RUS</v>
          </cell>
          <cell r="N16" t="str">
            <v>YES</v>
          </cell>
          <cell r="O16" t="str">
            <v>D</v>
          </cell>
          <cell r="P16">
            <v>0</v>
          </cell>
          <cell r="Q16">
            <v>999</v>
          </cell>
          <cell r="R16">
            <v>999</v>
          </cell>
          <cell r="U16">
            <v>0</v>
          </cell>
        </row>
        <row r="17">
          <cell r="A17">
            <v>10</v>
          </cell>
          <cell r="B17" t="str">
            <v>ISHCHENKO</v>
          </cell>
          <cell r="C17" t="str">
            <v>ELIZAVETA</v>
          </cell>
          <cell r="D17" t="str">
            <v>RUS</v>
          </cell>
          <cell r="E17">
            <v>333</v>
          </cell>
          <cell r="F17" t="str">
            <v>YES</v>
          </cell>
          <cell r="G17" t="str">
            <v>SILICH</v>
          </cell>
          <cell r="H17" t="str">
            <v>ALINA</v>
          </cell>
          <cell r="I17" t="str">
            <v>RUS</v>
          </cell>
          <cell r="M17">
            <v>220</v>
          </cell>
          <cell r="N17" t="str">
            <v>YES</v>
          </cell>
          <cell r="O17" t="str">
            <v>A</v>
          </cell>
          <cell r="P17">
            <v>553</v>
          </cell>
          <cell r="Q17">
            <v>999</v>
          </cell>
          <cell r="R17">
            <v>999</v>
          </cell>
          <cell r="U17">
            <v>553</v>
          </cell>
          <cell r="V17">
            <v>2</v>
          </cell>
        </row>
        <row r="18">
          <cell r="A18">
            <v>11</v>
          </cell>
          <cell r="O18" t="str">
            <v/>
          </cell>
          <cell r="P18">
            <v>0</v>
          </cell>
          <cell r="Q18" t="str">
            <v/>
          </cell>
          <cell r="R18" t="str">
            <v/>
          </cell>
          <cell r="U18">
            <v>0</v>
          </cell>
        </row>
        <row r="19">
          <cell r="A19">
            <v>12</v>
          </cell>
          <cell r="O19" t="str">
            <v/>
          </cell>
          <cell r="P19">
            <v>0</v>
          </cell>
          <cell r="Q19" t="str">
            <v/>
          </cell>
          <cell r="R19" t="str">
            <v/>
          </cell>
          <cell r="U19">
            <v>0</v>
          </cell>
        </row>
        <row r="20">
          <cell r="A20">
            <v>13</v>
          </cell>
          <cell r="O20" t="str">
            <v/>
          </cell>
          <cell r="P20">
            <v>0</v>
          </cell>
          <cell r="Q20" t="str">
            <v/>
          </cell>
          <cell r="R20" t="str">
            <v/>
          </cell>
          <cell r="U20">
            <v>0</v>
          </cell>
        </row>
        <row r="21">
          <cell r="A21">
            <v>14</v>
          </cell>
          <cell r="O21" t="str">
            <v/>
          </cell>
          <cell r="P21">
            <v>0</v>
          </cell>
          <cell r="Q21" t="str">
            <v/>
          </cell>
          <cell r="R21" t="str">
            <v/>
          </cell>
          <cell r="U21">
            <v>0</v>
          </cell>
        </row>
        <row r="22">
          <cell r="A22">
            <v>15</v>
          </cell>
          <cell r="O22" t="str">
            <v/>
          </cell>
          <cell r="P22">
            <v>0</v>
          </cell>
          <cell r="Q22" t="str">
            <v/>
          </cell>
          <cell r="R22" t="str">
            <v/>
          </cell>
          <cell r="U22">
            <v>0</v>
          </cell>
        </row>
        <row r="23">
          <cell r="A23">
            <v>16</v>
          </cell>
          <cell r="O23" t="str">
            <v/>
          </cell>
          <cell r="P23">
            <v>0</v>
          </cell>
          <cell r="Q23" t="str">
            <v/>
          </cell>
          <cell r="R23" t="str">
            <v/>
          </cell>
          <cell r="U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4">
      <selection activeCell="P32" sqref="P3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5" customWidth="1"/>
    <col min="10" max="10" width="10.7109375" style="0" customWidth="1"/>
    <col min="11" max="11" width="1.7109375" style="145" customWidth="1"/>
    <col min="12" max="12" width="10.7109375" style="0" customWidth="1"/>
    <col min="13" max="13" width="1.7109375" style="146" customWidth="1"/>
    <col min="14" max="14" width="10.7109375" style="0" customWidth="1"/>
    <col min="15" max="15" width="1.7109375" style="145" customWidth="1"/>
    <col min="16" max="16" width="10.7109375" style="0" customWidth="1"/>
    <col min="17" max="17" width="1.7109375" style="146" customWidth="1"/>
    <col min="18" max="18" width="0" style="0" hidden="1" customWidth="1"/>
    <col min="19" max="19" width="8.7109375" style="0" customWidth="1"/>
    <col min="20" max="20" width="9.140625" style="0" hidden="1" customWidth="1"/>
  </cols>
  <sheetData>
    <row r="1" spans="1:17" s="7" customFormat="1" ht="21.75" customHeight="1">
      <c r="A1" s="1" t="str">
        <f>'[1]Week SetUp'!$A$6</f>
        <v>Krasnogorsk cup</v>
      </c>
      <c r="B1" s="1"/>
      <c r="C1" s="2"/>
      <c r="D1" s="2"/>
      <c r="E1" s="2"/>
      <c r="F1" s="2"/>
      <c r="G1" s="2"/>
      <c r="H1" s="3" t="s">
        <v>0</v>
      </c>
      <c r="I1" s="4"/>
      <c r="J1" s="5" t="s">
        <v>1</v>
      </c>
      <c r="K1" s="5"/>
      <c r="L1" s="6"/>
      <c r="M1" s="4"/>
      <c r="N1" s="4" t="s">
        <v>2</v>
      </c>
      <c r="O1" s="4"/>
      <c r="P1" s="2"/>
      <c r="Q1" s="4"/>
    </row>
    <row r="2" spans="1:17" s="12" customFormat="1" ht="12.75">
      <c r="A2" s="8" t="str">
        <f>'[1]Week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5" customFormat="1" ht="11.25" customHeight="1" thickBot="1">
      <c r="A4" s="149" t="str">
        <f>'[1]Week SetUp'!$A$10</f>
        <v>27.07.09-02.08.09</v>
      </c>
      <c r="B4" s="149"/>
      <c r="C4" s="149"/>
      <c r="D4" s="19"/>
      <c r="E4" s="19"/>
      <c r="F4" s="19" t="str">
        <f>'[1]Week SetUp'!$C$10</f>
        <v>Krasnogorsk,Russia</v>
      </c>
      <c r="G4" s="20"/>
      <c r="H4" s="19"/>
      <c r="I4" s="21"/>
      <c r="J4" s="22" t="str">
        <f>'[1]Week SetUp'!$D$10</f>
        <v>TE 3</v>
      </c>
      <c r="K4" s="21"/>
      <c r="L4" s="23"/>
      <c r="M4" s="21"/>
      <c r="N4" s="19"/>
      <c r="O4" s="24" t="str">
        <f>'[1]Week SetUp'!$E$10</f>
        <v>Madina Alimova</v>
      </c>
      <c r="P4" s="19"/>
      <c r="Q4" s="24"/>
    </row>
    <row r="5" spans="1:17" s="18" customFormat="1" ht="9.75">
      <c r="A5" s="26"/>
      <c r="B5" s="27" t="s">
        <v>8</v>
      </c>
      <c r="C5" s="27" t="s">
        <v>9</v>
      </c>
      <c r="D5" s="27" t="s">
        <v>10</v>
      </c>
      <c r="E5" s="28" t="s">
        <v>11</v>
      </c>
      <c r="F5" s="28" t="s">
        <v>12</v>
      </c>
      <c r="G5" s="28"/>
      <c r="H5" s="28" t="s">
        <v>13</v>
      </c>
      <c r="I5" s="28"/>
      <c r="J5" s="27" t="s">
        <v>14</v>
      </c>
      <c r="K5" s="29"/>
      <c r="L5" s="27" t="s">
        <v>15</v>
      </c>
      <c r="M5" s="29"/>
      <c r="N5" s="27" t="s">
        <v>16</v>
      </c>
      <c r="O5" s="29"/>
      <c r="P5" s="27" t="s">
        <v>17</v>
      </c>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IF($D7="","",VLOOKUP($D7,'[1]G14 Si Main Draw Prep'!$A$7:$P$38,15))</f>
        <v>DA</v>
      </c>
      <c r="C7" s="39">
        <f>IF($D7="","",VLOOKUP($D7,'[1]G14 Si Main Draw Prep'!$A$7:$P$38,16))</f>
        <v>33</v>
      </c>
      <c r="D7" s="40">
        <v>1</v>
      </c>
      <c r="E7" s="41" t="str">
        <f>UPPER(IF($D7="","",VLOOKUP($D7,'[1]G14 Si Main Draw Prep'!$A$7:$P$38,2)))</f>
        <v>CHERNAYA</v>
      </c>
      <c r="F7" s="41" t="str">
        <f>IF($D7="","",VLOOKUP($D7,'[1]G14 Si Main Draw Prep'!$A$7:$P$38,3))</f>
        <v>IRINA</v>
      </c>
      <c r="G7" s="41"/>
      <c r="H7" s="41" t="str">
        <f>IF($D7="","",VLOOKUP($D7,'[1]G14 Si Main Draw Prep'!$A$7:$P$38,4))</f>
        <v>RUS</v>
      </c>
      <c r="I7" s="42"/>
      <c r="J7" s="43"/>
      <c r="K7" s="43"/>
      <c r="L7" s="43"/>
      <c r="M7" s="43"/>
      <c r="N7" s="44"/>
      <c r="O7" s="45"/>
      <c r="P7" s="46"/>
      <c r="Q7" s="47"/>
      <c r="R7" s="48"/>
      <c r="T7" s="50" t="str">
        <f>'[1]SetUp Officials'!P21</f>
        <v>Umpire</v>
      </c>
    </row>
    <row r="8" spans="1:20" s="49" customFormat="1" ht="9" customHeight="1">
      <c r="A8" s="51"/>
      <c r="B8" s="52"/>
      <c r="C8" s="52"/>
      <c r="D8" s="52"/>
      <c r="E8" s="53"/>
      <c r="F8" s="53"/>
      <c r="G8" s="54"/>
      <c r="H8" s="55" t="s">
        <v>18</v>
      </c>
      <c r="I8" s="56"/>
      <c r="J8" s="57" t="s">
        <v>66</v>
      </c>
      <c r="K8" s="57"/>
      <c r="L8" s="43"/>
      <c r="M8" s="43"/>
      <c r="N8" s="44"/>
      <c r="O8" s="45"/>
      <c r="P8" s="46"/>
      <c r="Q8" s="47"/>
      <c r="R8" s="48"/>
      <c r="T8" s="58" t="str">
        <f>'[1]SetUp Officials'!P22</f>
        <v> </v>
      </c>
    </row>
    <row r="9" spans="1:20" s="49" customFormat="1" ht="9" customHeight="1">
      <c r="A9" s="51">
        <v>2</v>
      </c>
      <c r="B9" s="39" t="str">
        <f>IF($D9="","",VLOOKUP($D9,'[1]G14 Si Main Draw Prep'!$A$7:$P$38,15))</f>
        <v>DA</v>
      </c>
      <c r="C9" s="39">
        <f>IF($D9="","",VLOOKUP($D9,'[1]G14 Si Main Draw Prep'!$A$7:$P$38,16))</f>
        <v>353</v>
      </c>
      <c r="D9" s="40">
        <v>12</v>
      </c>
      <c r="E9" s="59" t="str">
        <f>UPPER(IF($D9="","",VLOOKUP($D9,'[1]G14 Si Main Draw Prep'!$A$7:$P$38,2)))</f>
        <v>KOTOVA</v>
      </c>
      <c r="F9" s="59" t="str">
        <f>IF($D9="","",VLOOKUP($D9,'[1]G14 Si Main Draw Prep'!$A$7:$P$38,3))</f>
        <v>NATALIYA</v>
      </c>
      <c r="G9" s="59"/>
      <c r="H9" s="59" t="str">
        <f>IF($D9="","",VLOOKUP($D9,'[1]G14 Si Main Draw Prep'!$A$7:$P$38,4))</f>
        <v>RUS</v>
      </c>
      <c r="I9" s="60"/>
      <c r="J9" s="43" t="s">
        <v>67</v>
      </c>
      <c r="K9" s="61"/>
      <c r="L9" s="43"/>
      <c r="M9" s="43"/>
      <c r="N9" s="44"/>
      <c r="O9" s="45"/>
      <c r="P9" s="46"/>
      <c r="Q9" s="47"/>
      <c r="R9" s="48"/>
      <c r="T9" s="58" t="str">
        <f>'[1]SetUp Officials'!P23</f>
        <v> </v>
      </c>
    </row>
    <row r="10" spans="1:20" s="49" customFormat="1" ht="9" customHeight="1">
      <c r="A10" s="51"/>
      <c r="B10" s="52"/>
      <c r="C10" s="52"/>
      <c r="D10" s="62"/>
      <c r="E10" s="53"/>
      <c r="F10" s="53"/>
      <c r="G10" s="54"/>
      <c r="H10" s="53"/>
      <c r="I10" s="63"/>
      <c r="J10" s="55" t="s">
        <v>18</v>
      </c>
      <c r="K10" s="64"/>
      <c r="L10" s="57" t="s">
        <v>66</v>
      </c>
      <c r="M10" s="65"/>
      <c r="N10" s="66"/>
      <c r="O10" s="66"/>
      <c r="P10" s="46"/>
      <c r="Q10" s="47"/>
      <c r="R10" s="48"/>
      <c r="T10" s="58" t="str">
        <f>'[1]SetUp Officials'!P24</f>
        <v> </v>
      </c>
    </row>
    <row r="11" spans="1:20" s="49" customFormat="1" ht="9" customHeight="1">
      <c r="A11" s="51">
        <v>3</v>
      </c>
      <c r="B11" s="39" t="s">
        <v>63</v>
      </c>
      <c r="C11" s="39">
        <f>IF($D11="","",VLOOKUP($D11,'[1]G14 Si Main Draw Prep'!$A$7:$P$38,16))</f>
        <v>0</v>
      </c>
      <c r="D11" s="40">
        <v>32</v>
      </c>
      <c r="E11" s="59" t="s">
        <v>46</v>
      </c>
      <c r="F11" s="59" t="s">
        <v>62</v>
      </c>
      <c r="G11" s="59"/>
      <c r="H11" s="59" t="s">
        <v>21</v>
      </c>
      <c r="I11" s="42"/>
      <c r="J11" s="43"/>
      <c r="K11" s="67"/>
      <c r="L11" s="43" t="s">
        <v>85</v>
      </c>
      <c r="M11" s="68"/>
      <c r="N11" s="66"/>
      <c r="O11" s="66"/>
      <c r="P11" s="46"/>
      <c r="Q11" s="47"/>
      <c r="R11" s="48"/>
      <c r="T11" s="58" t="str">
        <f>'[1]SetUp Officials'!P25</f>
        <v> </v>
      </c>
    </row>
    <row r="12" spans="1:20" s="49" customFormat="1" ht="9" customHeight="1">
      <c r="A12" s="51"/>
      <c r="B12" s="52"/>
      <c r="C12" s="52"/>
      <c r="D12" s="62"/>
      <c r="E12" s="53"/>
      <c r="F12" s="53"/>
      <c r="G12" s="54"/>
      <c r="H12" s="55" t="s">
        <v>18</v>
      </c>
      <c r="I12" s="56"/>
      <c r="J12" s="57" t="s">
        <v>68</v>
      </c>
      <c r="K12" s="69"/>
      <c r="L12" s="43"/>
      <c r="M12" s="68"/>
      <c r="N12" s="66"/>
      <c r="O12" s="66"/>
      <c r="P12" s="46"/>
      <c r="Q12" s="47"/>
      <c r="R12" s="48"/>
      <c r="T12" s="58" t="str">
        <f>'[1]SetUp Officials'!P26</f>
        <v> </v>
      </c>
    </row>
    <row r="13" spans="1:20" s="49" customFormat="1" ht="9" customHeight="1">
      <c r="A13" s="51">
        <v>4</v>
      </c>
      <c r="B13" s="39" t="str">
        <f>IF($D13="","",VLOOKUP($D13,'[1]G14 Si Main Draw Prep'!$A$7:$P$38,15))</f>
        <v>DA</v>
      </c>
      <c r="C13" s="39">
        <f>IF($D13="","",VLOOKUP($D13,'[1]G14 Si Main Draw Prep'!$A$7:$P$38,16))</f>
        <v>504</v>
      </c>
      <c r="D13" s="40">
        <v>17</v>
      </c>
      <c r="E13" s="59" t="str">
        <f>UPPER(IF($D13="","",VLOOKUP($D13,'[1]G14 Si Main Draw Prep'!$A$7:$P$38,2)))</f>
        <v>KUDERMETOVA</v>
      </c>
      <c r="F13" s="59" t="str">
        <f>IF($D13="","",VLOOKUP($D13,'[1]G14 Si Main Draw Prep'!$A$7:$P$38,3))</f>
        <v>VERONIKA</v>
      </c>
      <c r="G13" s="59"/>
      <c r="H13" s="59" t="str">
        <f>IF($D13="","",VLOOKUP($D13,'[1]G14 Si Main Draw Prep'!$A$7:$P$38,4))</f>
        <v>RUS</v>
      </c>
      <c r="I13" s="70"/>
      <c r="J13" s="43" t="s">
        <v>69</v>
      </c>
      <c r="K13" s="43"/>
      <c r="L13" s="43"/>
      <c r="M13" s="68"/>
      <c r="N13" s="66"/>
      <c r="O13" s="66"/>
      <c r="P13" s="46"/>
      <c r="Q13" s="47"/>
      <c r="R13" s="48"/>
      <c r="T13" s="58" t="str">
        <f>'[1]SetUp Officials'!P27</f>
        <v> </v>
      </c>
    </row>
    <row r="14" spans="1:20" s="49" customFormat="1" ht="9" customHeight="1">
      <c r="A14" s="51"/>
      <c r="B14" s="52"/>
      <c r="C14" s="52"/>
      <c r="D14" s="62"/>
      <c r="E14" s="43"/>
      <c r="F14" s="43"/>
      <c r="G14" s="71"/>
      <c r="H14" s="72"/>
      <c r="I14" s="63"/>
      <c r="J14" s="43"/>
      <c r="K14" s="43"/>
      <c r="L14" s="55"/>
      <c r="M14" s="64"/>
      <c r="N14" s="57" t="s">
        <v>66</v>
      </c>
      <c r="O14" s="65"/>
      <c r="P14" s="46"/>
      <c r="Q14" s="47"/>
      <c r="R14" s="48"/>
      <c r="T14" s="58" t="str">
        <f>'[1]SetUp Officials'!P28</f>
        <v> </v>
      </c>
    </row>
    <row r="15" spans="1:20" s="49" customFormat="1" ht="9" customHeight="1">
      <c r="A15" s="51">
        <v>5</v>
      </c>
      <c r="B15" s="39" t="str">
        <f>IF($D15="","",VLOOKUP($D15,'[1]G14 Si Main Draw Prep'!$A$7:$P$38,15))</f>
        <v>DA</v>
      </c>
      <c r="C15" s="39">
        <f>IF($D15="","",VLOOKUP($D15,'[1]G14 Si Main Draw Prep'!$A$7:$P$38,16))</f>
        <v>333</v>
      </c>
      <c r="D15" s="40">
        <v>11</v>
      </c>
      <c r="E15" s="59" t="str">
        <f>UPPER(IF($D15="","",VLOOKUP($D15,'[1]G14 Si Main Draw Prep'!$A$7:$P$38,2)))</f>
        <v>ISHCHENKO</v>
      </c>
      <c r="F15" s="59" t="str">
        <f>IF($D15="","",VLOOKUP($D15,'[1]G14 Si Main Draw Prep'!$A$7:$P$38,3))</f>
        <v>ELIZAVETA</v>
      </c>
      <c r="G15" s="59"/>
      <c r="H15" s="59" t="str">
        <f>IF($D15="","",VLOOKUP($D15,'[1]G14 Si Main Draw Prep'!$A$7:$P$38,4))</f>
        <v>RUS</v>
      </c>
      <c r="I15" s="73"/>
      <c r="J15" s="43"/>
      <c r="K15" s="43"/>
      <c r="L15" s="43"/>
      <c r="M15" s="68"/>
      <c r="N15" s="43" t="s">
        <v>95</v>
      </c>
      <c r="O15" s="74"/>
      <c r="P15" s="44"/>
      <c r="Q15" s="45"/>
      <c r="R15" s="48"/>
      <c r="T15" s="58" t="str">
        <f>'[1]SetUp Officials'!P29</f>
        <v> </v>
      </c>
    </row>
    <row r="16" spans="1:20" s="49" customFormat="1" ht="9" customHeight="1" thickBot="1">
      <c r="A16" s="51"/>
      <c r="B16" s="52"/>
      <c r="C16" s="52"/>
      <c r="D16" s="62"/>
      <c r="E16" s="53"/>
      <c r="F16" s="53"/>
      <c r="G16" s="54"/>
      <c r="H16" s="55" t="s">
        <v>18</v>
      </c>
      <c r="I16" s="56"/>
      <c r="J16" s="57" t="s">
        <v>64</v>
      </c>
      <c r="K16" s="57"/>
      <c r="L16" s="43"/>
      <c r="M16" s="68"/>
      <c r="N16" s="44"/>
      <c r="O16" s="74"/>
      <c r="P16" s="44"/>
      <c r="Q16" s="45"/>
      <c r="R16" s="48"/>
      <c r="T16" s="75" t="str">
        <f>'[1]SetUp Officials'!P30</f>
        <v>None</v>
      </c>
    </row>
    <row r="17" spans="1:18" s="49" customFormat="1" ht="9" customHeight="1">
      <c r="A17" s="51">
        <v>6</v>
      </c>
      <c r="B17" s="39" t="str">
        <f>IF($D17="","",VLOOKUP($D17,'[1]G14 Si Main Draw Prep'!$A$7:$P$38,15))</f>
        <v>DA</v>
      </c>
      <c r="C17" s="39">
        <f>IF($D17="","",VLOOKUP($D17,'[1]G14 Si Main Draw Prep'!$A$7:$P$38,16))</f>
        <v>417</v>
      </c>
      <c r="D17" s="40">
        <v>16</v>
      </c>
      <c r="E17" s="59" t="str">
        <f>UPPER(IF($D17="","",VLOOKUP($D17,'[1]G14 Si Main Draw Prep'!$A$7:$P$38,2)))</f>
        <v>BOGOSLOVKAYA</v>
      </c>
      <c r="F17" s="59" t="str">
        <f>IF($D17="","",VLOOKUP($D17,'[1]G14 Si Main Draw Prep'!$A$7:$P$38,3))</f>
        <v>VIKTORIYA</v>
      </c>
      <c r="G17" s="59"/>
      <c r="H17" s="59" t="str">
        <f>IF($D17="","",VLOOKUP($D17,'[1]G14 Si Main Draw Prep'!$A$7:$P$38,4))</f>
        <v>RUS</v>
      </c>
      <c r="I17" s="60"/>
      <c r="J17" s="43" t="s">
        <v>65</v>
      </c>
      <c r="K17" s="61"/>
      <c r="L17" s="43"/>
      <c r="M17" s="68"/>
      <c r="N17" s="44"/>
      <c r="O17" s="74"/>
      <c r="P17" s="44"/>
      <c r="Q17" s="45"/>
      <c r="R17" s="48"/>
    </row>
    <row r="18" spans="1:18" s="49" customFormat="1" ht="9" customHeight="1">
      <c r="A18" s="51"/>
      <c r="B18" s="52"/>
      <c r="C18" s="52"/>
      <c r="D18" s="62"/>
      <c r="E18" s="53"/>
      <c r="F18" s="53"/>
      <c r="G18" s="54"/>
      <c r="H18" s="43"/>
      <c r="I18" s="63"/>
      <c r="J18" s="55" t="s">
        <v>18</v>
      </c>
      <c r="K18" s="64"/>
      <c r="L18" s="57" t="s">
        <v>70</v>
      </c>
      <c r="M18" s="76"/>
      <c r="N18" s="44"/>
      <c r="O18" s="74"/>
      <c r="P18" s="44"/>
      <c r="Q18" s="45"/>
      <c r="R18" s="48"/>
    </row>
    <row r="19" spans="1:18" s="49" customFormat="1" ht="9" customHeight="1">
      <c r="A19" s="51">
        <v>7</v>
      </c>
      <c r="B19" s="39" t="str">
        <f>IF($D19="","",VLOOKUP($D19,'[1]G14 Si Main Draw Prep'!$A$7:$P$38,15))</f>
        <v>DA</v>
      </c>
      <c r="C19" s="39">
        <f>IF($D19="","",VLOOKUP($D19,'[1]G14 Si Main Draw Prep'!$A$7:$P$38,16))</f>
        <v>377</v>
      </c>
      <c r="D19" s="40">
        <v>15</v>
      </c>
      <c r="E19" s="59" t="str">
        <f>UPPER(IF($D19="","",VLOOKUP($D19,'[1]G14 Si Main Draw Prep'!$A$7:$P$38,2)))</f>
        <v>VOROTNIKOVA</v>
      </c>
      <c r="F19" s="59" t="str">
        <f>IF($D19="","",VLOOKUP($D19,'[1]G14 Si Main Draw Prep'!$A$7:$P$38,3))</f>
        <v>MADINA</v>
      </c>
      <c r="G19" s="59"/>
      <c r="H19" s="59" t="str">
        <f>IF($D19="","",VLOOKUP($D19,'[1]G14 Si Main Draw Prep'!$A$7:$P$38,4))</f>
        <v>RUS</v>
      </c>
      <c r="I19" s="42"/>
      <c r="J19" s="43"/>
      <c r="K19" s="67"/>
      <c r="L19" s="43" t="s">
        <v>89</v>
      </c>
      <c r="M19" s="66"/>
      <c r="N19" s="44"/>
      <c r="O19" s="74"/>
      <c r="P19" s="44"/>
      <c r="Q19" s="45"/>
      <c r="R19" s="48"/>
    </row>
    <row r="20" spans="1:18" s="49" customFormat="1" ht="9" customHeight="1">
      <c r="A20" s="51"/>
      <c r="B20" s="52"/>
      <c r="C20" s="52"/>
      <c r="D20" s="52"/>
      <c r="E20" s="53"/>
      <c r="F20" s="53"/>
      <c r="G20" s="54"/>
      <c r="H20" s="55" t="s">
        <v>18</v>
      </c>
      <c r="I20" s="56"/>
      <c r="J20" s="57" t="s">
        <v>70</v>
      </c>
      <c r="K20" s="69"/>
      <c r="L20" s="43"/>
      <c r="M20" s="66"/>
      <c r="N20" s="44"/>
      <c r="O20" s="74"/>
      <c r="P20" s="44"/>
      <c r="Q20" s="45"/>
      <c r="R20" s="48"/>
    </row>
    <row r="21" spans="1:18" s="49" customFormat="1" ht="9" customHeight="1">
      <c r="A21" s="38">
        <v>8</v>
      </c>
      <c r="B21" s="39" t="str">
        <f>IF($D21="","",VLOOKUP($D21,'[1]G14 Si Main Draw Prep'!$A$7:$P$38,15))</f>
        <v>DA</v>
      </c>
      <c r="C21" s="39">
        <f>IF($D21="","",VLOOKUP($D21,'[1]G14 Si Main Draw Prep'!$A$7:$P$38,16))</f>
        <v>200</v>
      </c>
      <c r="D21" s="40">
        <v>5</v>
      </c>
      <c r="E21" s="41" t="str">
        <f>UPPER(IF($D21="","",VLOOKUP($D21,'[1]G14 Si Main Draw Prep'!$A$7:$P$38,2)))</f>
        <v>VORONTSOVA</v>
      </c>
      <c r="F21" s="41" t="str">
        <f>IF($D21="","",VLOOKUP($D21,'[1]G14 Si Main Draw Prep'!$A$7:$P$38,3))</f>
        <v>VICTORIA</v>
      </c>
      <c r="G21" s="41"/>
      <c r="H21" s="41" t="str">
        <f>IF($D21="","",VLOOKUP($D21,'[1]G14 Si Main Draw Prep'!$A$7:$P$38,4))</f>
        <v>RUS</v>
      </c>
      <c r="I21" s="70"/>
      <c r="J21" s="43" t="s">
        <v>71</v>
      </c>
      <c r="K21" s="43"/>
      <c r="L21" s="43"/>
      <c r="M21" s="66"/>
      <c r="N21" s="44"/>
      <c r="O21" s="74"/>
      <c r="P21" s="44"/>
      <c r="Q21" s="45"/>
      <c r="R21" s="48"/>
    </row>
    <row r="22" spans="1:18" s="49" customFormat="1" ht="9" customHeight="1">
      <c r="A22" s="51"/>
      <c r="B22" s="52"/>
      <c r="C22" s="52"/>
      <c r="D22" s="52"/>
      <c r="E22" s="72"/>
      <c r="F22" s="72"/>
      <c r="G22" s="77"/>
      <c r="H22" s="72"/>
      <c r="I22" s="63"/>
      <c r="J22" s="43"/>
      <c r="K22" s="43"/>
      <c r="L22" s="43"/>
      <c r="M22" s="66"/>
      <c r="N22" s="55" t="s">
        <v>18</v>
      </c>
      <c r="O22" s="64"/>
      <c r="P22" s="57" t="s">
        <v>66</v>
      </c>
      <c r="Q22" s="78"/>
      <c r="R22" s="48"/>
    </row>
    <row r="23" spans="1:18" s="49" customFormat="1" ht="9" customHeight="1">
      <c r="A23" s="38">
        <v>9</v>
      </c>
      <c r="B23" s="39" t="str">
        <f>IF($D23="","",VLOOKUP($D23,'[1]G14 Si Main Draw Prep'!$A$7:$P$38,15))</f>
        <v>DA</v>
      </c>
      <c r="C23" s="39">
        <f>IF($D23="","",VLOOKUP($D23,'[1]G14 Si Main Draw Prep'!$A$7:$P$38,16))</f>
        <v>122</v>
      </c>
      <c r="D23" s="40">
        <v>3</v>
      </c>
      <c r="E23" s="41" t="str">
        <f>UPPER(IF($D23="","",VLOOKUP($D23,'[1]G14 Si Main Draw Prep'!$A$7:$P$38,2)))</f>
        <v>POPOVA</v>
      </c>
      <c r="F23" s="41" t="str">
        <f>IF($D23="","",VLOOKUP($D23,'[1]G14 Si Main Draw Prep'!$A$7:$P$38,3))</f>
        <v>EKATERINA</v>
      </c>
      <c r="G23" s="41"/>
      <c r="H23" s="41" t="str">
        <f>IF($D23="","",VLOOKUP($D23,'[1]G14 Si Main Draw Prep'!$A$7:$P$38,4))</f>
        <v>RUS</v>
      </c>
      <c r="I23" s="42"/>
      <c r="J23" s="43"/>
      <c r="K23" s="43"/>
      <c r="L23" s="43"/>
      <c r="M23" s="66"/>
      <c r="N23" s="44"/>
      <c r="O23" s="74"/>
      <c r="P23" s="43" t="s">
        <v>97</v>
      </c>
      <c r="Q23" s="74"/>
      <c r="R23" s="48"/>
    </row>
    <row r="24" spans="1:18" s="49" customFormat="1" ht="9" customHeight="1">
      <c r="A24" s="51"/>
      <c r="B24" s="52"/>
      <c r="C24" s="52"/>
      <c r="D24" s="52"/>
      <c r="E24" s="53"/>
      <c r="F24" s="53"/>
      <c r="G24" s="54"/>
      <c r="H24" s="55" t="s">
        <v>18</v>
      </c>
      <c r="I24" s="56"/>
      <c r="J24" s="57" t="s">
        <v>72</v>
      </c>
      <c r="K24" s="57"/>
      <c r="L24" s="43"/>
      <c r="M24" s="66"/>
      <c r="N24" s="44"/>
      <c r="O24" s="74"/>
      <c r="P24" s="44"/>
      <c r="Q24" s="74"/>
      <c r="R24" s="48"/>
    </row>
    <row r="25" spans="1:18" s="49" customFormat="1" ht="9" customHeight="1">
      <c r="A25" s="51">
        <v>10</v>
      </c>
      <c r="B25" s="39" t="str">
        <f>IF($D25="","",VLOOKUP($D25,'[1]G14 Si Main Draw Prep'!$A$7:$P$38,15))</f>
        <v>DA</v>
      </c>
      <c r="C25" s="39">
        <f>IF($D25="","",VLOOKUP($D25,'[1]G14 Si Main Draw Prep'!$A$7:$P$38,16))</f>
        <v>368</v>
      </c>
      <c r="D25" s="40">
        <v>14</v>
      </c>
      <c r="E25" s="59" t="str">
        <f>UPPER(IF($D25="","",VLOOKUP($D25,'[1]G14 Si Main Draw Prep'!$A$7:$P$38,2)))</f>
        <v>ZENOVKA</v>
      </c>
      <c r="F25" s="59" t="str">
        <f>IF($D25="","",VLOOKUP($D25,'[1]G14 Si Main Draw Prep'!$A$7:$P$38,3))</f>
        <v>ALEKSANDRA</v>
      </c>
      <c r="G25" s="59"/>
      <c r="H25" s="59" t="str">
        <f>IF($D25="","",VLOOKUP($D25,'[1]G14 Si Main Draw Prep'!$A$7:$P$38,4))</f>
        <v>RUS</v>
      </c>
      <c r="I25" s="60"/>
      <c r="J25" s="43" t="s">
        <v>65</v>
      </c>
      <c r="K25" s="61"/>
      <c r="L25" s="43"/>
      <c r="M25" s="66"/>
      <c r="N25" s="44"/>
      <c r="O25" s="74"/>
      <c r="P25" s="44"/>
      <c r="Q25" s="74"/>
      <c r="R25" s="48"/>
    </row>
    <row r="26" spans="1:18" s="49" customFormat="1" ht="9" customHeight="1">
      <c r="A26" s="51"/>
      <c r="B26" s="52"/>
      <c r="C26" s="52"/>
      <c r="D26" s="62"/>
      <c r="E26" s="53"/>
      <c r="F26" s="53"/>
      <c r="G26" s="54"/>
      <c r="H26" s="53"/>
      <c r="I26" s="63"/>
      <c r="J26" s="55" t="s">
        <v>18</v>
      </c>
      <c r="K26" s="64"/>
      <c r="L26" s="57" t="s">
        <v>72</v>
      </c>
      <c r="M26" s="65"/>
      <c r="N26" s="44"/>
      <c r="O26" s="74"/>
      <c r="P26" s="44"/>
      <c r="Q26" s="74"/>
      <c r="R26" s="48"/>
    </row>
    <row r="27" spans="1:18" s="49" customFormat="1" ht="9" customHeight="1">
      <c r="A27" s="51">
        <v>11</v>
      </c>
      <c r="B27" s="39" t="s">
        <v>61</v>
      </c>
      <c r="C27" s="39">
        <f>IF($D27="","",VLOOKUP($D27,'[1]G14 Si Main Draw Prep'!$A$7:$P$38,16))</f>
        <v>0</v>
      </c>
      <c r="D27" s="40">
        <v>30</v>
      </c>
      <c r="E27" s="59" t="s">
        <v>19</v>
      </c>
      <c r="F27" s="59" t="s">
        <v>20</v>
      </c>
      <c r="G27" s="59"/>
      <c r="H27" s="59" t="s">
        <v>21</v>
      </c>
      <c r="I27" s="42"/>
      <c r="J27" s="43"/>
      <c r="K27" s="67"/>
      <c r="L27" s="43" t="s">
        <v>92</v>
      </c>
      <c r="M27" s="68"/>
      <c r="N27" s="44"/>
      <c r="O27" s="74"/>
      <c r="P27" s="44"/>
      <c r="Q27" s="74"/>
      <c r="R27" s="48"/>
    </row>
    <row r="28" spans="1:18" s="49" customFormat="1" ht="9" customHeight="1">
      <c r="A28" s="79"/>
      <c r="B28" s="52"/>
      <c r="C28" s="52"/>
      <c r="D28" s="62"/>
      <c r="E28" s="53"/>
      <c r="F28" s="53"/>
      <c r="G28" s="54"/>
      <c r="H28" s="55" t="s">
        <v>18</v>
      </c>
      <c r="I28" s="56"/>
      <c r="J28" s="57" t="s">
        <v>22</v>
      </c>
      <c r="K28" s="69"/>
      <c r="L28" s="43"/>
      <c r="M28" s="68"/>
      <c r="N28" s="44"/>
      <c r="O28" s="74"/>
      <c r="P28" s="44"/>
      <c r="Q28" s="74"/>
      <c r="R28" s="48"/>
    </row>
    <row r="29" spans="1:18" s="49" customFormat="1" ht="9" customHeight="1">
      <c r="A29" s="51">
        <v>12</v>
      </c>
      <c r="B29" s="39" t="s">
        <v>61</v>
      </c>
      <c r="C29" s="39">
        <f>IF($D29="","",VLOOKUP($D29,'[1]G14 Si Main Draw Prep'!$A$7:$P$38,16))</f>
        <v>0</v>
      </c>
      <c r="D29" s="40">
        <v>26</v>
      </c>
      <c r="E29" s="59" t="s">
        <v>22</v>
      </c>
      <c r="F29" s="59">
        <f>IF($D29="","",VLOOKUP($D29,'[1]G14 Si Main Draw Prep'!$A$7:$P$38,3))</f>
        <v>0</v>
      </c>
      <c r="G29" s="59" t="s">
        <v>23</v>
      </c>
      <c r="H29" s="59" t="s">
        <v>21</v>
      </c>
      <c r="I29" s="70"/>
      <c r="J29" s="43" t="s">
        <v>67</v>
      </c>
      <c r="K29" s="43"/>
      <c r="L29" s="43"/>
      <c r="M29" s="68"/>
      <c r="N29" s="44"/>
      <c r="O29" s="74"/>
      <c r="P29" s="44"/>
      <c r="Q29" s="74"/>
      <c r="R29" s="48"/>
    </row>
    <row r="30" spans="1:18" s="49" customFormat="1" ht="9" customHeight="1">
      <c r="A30" s="51"/>
      <c r="B30" s="52"/>
      <c r="C30" s="52"/>
      <c r="D30" s="62"/>
      <c r="E30" s="43"/>
      <c r="F30" s="43"/>
      <c r="G30" s="71"/>
      <c r="H30" s="72"/>
      <c r="I30" s="63"/>
      <c r="J30" s="43"/>
      <c r="K30" s="43"/>
      <c r="L30" s="55" t="s">
        <v>18</v>
      </c>
      <c r="M30" s="64"/>
      <c r="N30" s="57" t="s">
        <v>78</v>
      </c>
      <c r="O30" s="80"/>
      <c r="P30" s="44"/>
      <c r="Q30" s="74"/>
      <c r="R30" s="48"/>
    </row>
    <row r="31" spans="1:18" s="49" customFormat="1" ht="9" customHeight="1">
      <c r="A31" s="51">
        <v>13</v>
      </c>
      <c r="B31" s="39" t="str">
        <f>IF($D31="","",VLOOKUP($D31,'[1]G14 Si Main Draw Prep'!$A$7:$P$38,15))</f>
        <v>DA</v>
      </c>
      <c r="C31" s="39">
        <f>IF($D31="","",VLOOKUP($D31,'[1]G14 Si Main Draw Prep'!$A$7:$P$38,16))</f>
        <v>359</v>
      </c>
      <c r="D31" s="40">
        <v>13</v>
      </c>
      <c r="E31" s="59" t="str">
        <f>UPPER(IF($D31="","",VLOOKUP($D31,'[1]G14 Si Main Draw Prep'!$A$7:$P$38,2)))</f>
        <v>LOMANOVA</v>
      </c>
      <c r="F31" s="59" t="str">
        <f>IF($D31="","",VLOOKUP($D31,'[1]G14 Si Main Draw Prep'!$A$7:$P$38,3))</f>
        <v>ANNA-MARIYA</v>
      </c>
      <c r="G31" s="59"/>
      <c r="H31" s="59" t="str">
        <f>IF($D31="","",VLOOKUP($D31,'[1]G14 Si Main Draw Prep'!$A$7:$P$38,4))</f>
        <v>RUS</v>
      </c>
      <c r="I31" s="73"/>
      <c r="J31" s="43"/>
      <c r="K31" s="43"/>
      <c r="L31" s="43"/>
      <c r="M31" s="68"/>
      <c r="N31" s="43" t="s">
        <v>94</v>
      </c>
      <c r="O31" s="45"/>
      <c r="P31" s="44"/>
      <c r="Q31" s="74"/>
      <c r="R31" s="48"/>
    </row>
    <row r="32" spans="1:18" s="49" customFormat="1" ht="9" customHeight="1">
      <c r="A32" s="51"/>
      <c r="B32" s="52"/>
      <c r="C32" s="52"/>
      <c r="D32" s="62"/>
      <c r="E32" s="53"/>
      <c r="F32" s="53"/>
      <c r="G32" s="54"/>
      <c r="H32" s="55" t="s">
        <v>18</v>
      </c>
      <c r="I32" s="56"/>
      <c r="J32" s="57" t="s">
        <v>78</v>
      </c>
      <c r="K32" s="57"/>
      <c r="L32" s="43"/>
      <c r="M32" s="68"/>
      <c r="N32" s="44"/>
      <c r="O32" s="45"/>
      <c r="P32" s="44"/>
      <c r="Q32" s="74"/>
      <c r="R32" s="48"/>
    </row>
    <row r="33" spans="1:18" s="49" customFormat="1" ht="9" customHeight="1">
      <c r="A33" s="51">
        <v>14</v>
      </c>
      <c r="B33" s="39" t="str">
        <f>IF($D33="","",VLOOKUP($D33,'[1]G14 Si Main Draw Prep'!$A$7:$P$38,15))</f>
        <v>WC</v>
      </c>
      <c r="C33" s="39">
        <f>IF($D33="","",VLOOKUP($D33,'[1]G14 Si Main Draw Prep'!$A$7:$P$38,16))</f>
        <v>0</v>
      </c>
      <c r="D33" s="40">
        <v>22</v>
      </c>
      <c r="E33" s="59" t="str">
        <f>UPPER(IF($D33="","",VLOOKUP($D33,'[1]G14 Si Main Draw Prep'!$A$7:$P$38,2)))</f>
        <v>RYCHAGOVA</v>
      </c>
      <c r="F33" s="59" t="str">
        <f>IF($D33="","",VLOOKUP($D33,'[1]G14 Si Main Draw Prep'!$A$7:$P$38,3))</f>
        <v>ANASTASIYA</v>
      </c>
      <c r="G33" s="59"/>
      <c r="H33" s="59" t="str">
        <f>IF($D33="","",VLOOKUP($D33,'[1]G14 Si Main Draw Prep'!$A$7:$P$38,4))</f>
        <v>RUS</v>
      </c>
      <c r="I33" s="60"/>
      <c r="J33" s="43" t="s">
        <v>79</v>
      </c>
      <c r="K33" s="61"/>
      <c r="L33" s="43"/>
      <c r="M33" s="68"/>
      <c r="N33" s="44"/>
      <c r="O33" s="45"/>
      <c r="P33" s="44"/>
      <c r="Q33" s="74"/>
      <c r="R33" s="48"/>
    </row>
    <row r="34" spans="1:18" s="49" customFormat="1" ht="9" customHeight="1">
      <c r="A34" s="51"/>
      <c r="B34" s="52"/>
      <c r="C34" s="52"/>
      <c r="D34" s="62"/>
      <c r="E34" s="53"/>
      <c r="F34" s="53"/>
      <c r="G34" s="54"/>
      <c r="H34" s="43"/>
      <c r="I34" s="63"/>
      <c r="J34" s="55" t="s">
        <v>18</v>
      </c>
      <c r="K34" s="64"/>
      <c r="L34" s="57" t="s">
        <v>78</v>
      </c>
      <c r="M34" s="76"/>
      <c r="N34" s="44"/>
      <c r="O34" s="45"/>
      <c r="P34" s="44"/>
      <c r="Q34" s="74"/>
      <c r="R34" s="48"/>
    </row>
    <row r="35" spans="1:18" s="49" customFormat="1" ht="9" customHeight="1">
      <c r="A35" s="51">
        <v>15</v>
      </c>
      <c r="B35" s="39" t="s">
        <v>61</v>
      </c>
      <c r="C35" s="39">
        <f>IF($D35="","",VLOOKUP($D35,'[1]G14 Si Main Draw Prep'!$A$7:$P$38,16))</f>
        <v>0</v>
      </c>
      <c r="D35" s="40">
        <v>25</v>
      </c>
      <c r="E35" s="59" t="s">
        <v>24</v>
      </c>
      <c r="F35" s="59" t="s">
        <v>25</v>
      </c>
      <c r="G35" s="59"/>
      <c r="H35" s="59" t="s">
        <v>21</v>
      </c>
      <c r="I35" s="42"/>
      <c r="J35" s="43"/>
      <c r="K35" s="67"/>
      <c r="L35" s="43" t="s">
        <v>69</v>
      </c>
      <c r="M35" s="66"/>
      <c r="N35" s="44"/>
      <c r="O35" s="45"/>
      <c r="P35" s="44"/>
      <c r="Q35" s="74"/>
      <c r="R35" s="48"/>
    </row>
    <row r="36" spans="1:18" s="49" customFormat="1" ht="9" customHeight="1">
      <c r="A36" s="51"/>
      <c r="B36" s="52"/>
      <c r="C36" s="52"/>
      <c r="D36" s="52"/>
      <c r="E36" s="53"/>
      <c r="F36" s="53"/>
      <c r="G36" s="54"/>
      <c r="H36" s="55" t="s">
        <v>18</v>
      </c>
      <c r="I36" s="56"/>
      <c r="J36" s="57" t="s">
        <v>80</v>
      </c>
      <c r="K36" s="69"/>
      <c r="L36" s="43"/>
      <c r="M36" s="66"/>
      <c r="N36" s="44"/>
      <c r="O36" s="45"/>
      <c r="P36" s="44"/>
      <c r="Q36" s="74"/>
      <c r="R36" s="48"/>
    </row>
    <row r="37" spans="1:18" s="49" customFormat="1" ht="9" customHeight="1">
      <c r="A37" s="38">
        <v>16</v>
      </c>
      <c r="B37" s="39" t="str">
        <f>IF($D37="","",VLOOKUP($D37,'[1]G14 Si Main Draw Prep'!$A$7:$P$38,15))</f>
        <v>DA</v>
      </c>
      <c r="C37" s="39">
        <f>IF($D37="","",VLOOKUP($D37,'[1]G14 Si Main Draw Prep'!$A$7:$P$38,16))</f>
        <v>244</v>
      </c>
      <c r="D37" s="40">
        <v>8</v>
      </c>
      <c r="E37" s="41" t="str">
        <f>UPPER(IF($D37="","",VLOOKUP($D37,'[1]G14 Si Main Draw Prep'!$A$7:$P$38,2)))</f>
        <v>MOROZOVA</v>
      </c>
      <c r="F37" s="41" t="str">
        <f>IF($D37="","",VLOOKUP($D37,'[1]G14 Si Main Draw Prep'!$A$7:$P$38,3))</f>
        <v>ANNA</v>
      </c>
      <c r="G37" s="41"/>
      <c r="H37" s="41" t="str">
        <f>IF($D37="","",VLOOKUP($D37,'[1]G14 Si Main Draw Prep'!$A$7:$P$38,4))</f>
        <v>RUS</v>
      </c>
      <c r="I37" s="70"/>
      <c r="J37" s="43" t="s">
        <v>81</v>
      </c>
      <c r="K37" s="43"/>
      <c r="L37" s="43"/>
      <c r="M37" s="66"/>
      <c r="N37" s="45"/>
      <c r="O37" s="45"/>
      <c r="P37" s="44"/>
      <c r="Q37" s="74"/>
      <c r="R37" s="48"/>
    </row>
    <row r="38" spans="1:18" s="49" customFormat="1" ht="9" customHeight="1">
      <c r="A38" s="51"/>
      <c r="B38" s="52"/>
      <c r="C38" s="52"/>
      <c r="D38" s="52"/>
      <c r="E38" s="53"/>
      <c r="F38" s="53"/>
      <c r="G38" s="54"/>
      <c r="H38" s="53"/>
      <c r="I38" s="63"/>
      <c r="J38" s="43"/>
      <c r="K38" s="43"/>
      <c r="L38" s="43"/>
      <c r="M38" s="66"/>
      <c r="N38" s="81" t="s">
        <v>26</v>
      </c>
      <c r="O38" s="82"/>
      <c r="P38" s="57" t="s">
        <v>82</v>
      </c>
      <c r="Q38" s="83"/>
      <c r="R38" s="48"/>
    </row>
    <row r="39" spans="1:18" s="49" customFormat="1" ht="9" customHeight="1">
      <c r="A39" s="38">
        <v>17</v>
      </c>
      <c r="B39" s="39" t="str">
        <f>IF($D39="","",VLOOKUP($D39,'[1]G14 Si Main Draw Prep'!$A$7:$P$38,15))</f>
        <v>DA</v>
      </c>
      <c r="C39" s="39">
        <f>IF($D39="","",VLOOKUP($D39,'[1]G14 Si Main Draw Prep'!$A$7:$P$38,16))</f>
        <v>220</v>
      </c>
      <c r="D39" s="40">
        <v>7</v>
      </c>
      <c r="E39" s="41" t="str">
        <f>UPPER(IF($D39="","",VLOOKUP($D39,'[1]G14 Si Main Draw Prep'!$A$7:$P$38,2)))</f>
        <v>SILICH</v>
      </c>
      <c r="F39" s="41" t="str">
        <f>IF($D39="","",VLOOKUP($D39,'[1]G14 Si Main Draw Prep'!$A$7:$P$38,3))</f>
        <v>ALINA</v>
      </c>
      <c r="G39" s="41"/>
      <c r="H39" s="41" t="str">
        <f>IF($D39="","",VLOOKUP($D39,'[1]G14 Si Main Draw Prep'!$A$7:$P$38,4))</f>
        <v>RUS</v>
      </c>
      <c r="I39" s="42"/>
      <c r="J39" s="43"/>
      <c r="K39" s="43"/>
      <c r="L39" s="43"/>
      <c r="M39" s="66"/>
      <c r="N39" s="55" t="s">
        <v>18</v>
      </c>
      <c r="O39" s="84"/>
      <c r="P39" s="147" t="s">
        <v>99</v>
      </c>
      <c r="Q39" s="74"/>
      <c r="R39" s="48"/>
    </row>
    <row r="40" spans="1:18" s="49" customFormat="1" ht="9" customHeight="1">
      <c r="A40" s="51"/>
      <c r="B40" s="52"/>
      <c r="C40" s="52"/>
      <c r="D40" s="52"/>
      <c r="E40" s="53"/>
      <c r="F40" s="53"/>
      <c r="G40" s="54"/>
      <c r="H40" s="55" t="s">
        <v>18</v>
      </c>
      <c r="I40" s="56"/>
      <c r="J40" s="57" t="s">
        <v>73</v>
      </c>
      <c r="K40" s="57"/>
      <c r="L40" s="43"/>
      <c r="M40" s="66"/>
      <c r="N40" s="44"/>
      <c r="O40" s="45"/>
      <c r="P40" s="44"/>
      <c r="Q40" s="74"/>
      <c r="R40" s="48"/>
    </row>
    <row r="41" spans="1:18" s="49" customFormat="1" ht="9" customHeight="1">
      <c r="A41" s="51">
        <v>18</v>
      </c>
      <c r="B41" s="39" t="str">
        <f>IF($D41="","",VLOOKUP($D41,'[1]G14 Si Main Draw Prep'!$A$7:$P$38,15))</f>
        <v>WC</v>
      </c>
      <c r="C41" s="39">
        <f>IF($D41="","",VLOOKUP($D41,'[1]G14 Si Main Draw Prep'!$A$7:$P$38,16))</f>
        <v>0</v>
      </c>
      <c r="D41" s="40">
        <v>21</v>
      </c>
      <c r="E41" s="59" t="str">
        <f>UPPER(IF($D41="","",VLOOKUP($D41,'[1]G14 Si Main Draw Prep'!$A$7:$P$38,2)))</f>
        <v>ALAY</v>
      </c>
      <c r="F41" s="59" t="str">
        <f>IF($D41="","",VLOOKUP($D41,'[1]G14 Si Main Draw Prep'!$A$7:$P$38,3))</f>
        <v>EKATERINA</v>
      </c>
      <c r="G41" s="59"/>
      <c r="H41" s="59" t="str">
        <f>IF($D41="","",VLOOKUP($D41,'[1]G14 Si Main Draw Prep'!$A$7:$P$38,4))</f>
        <v>RUS</v>
      </c>
      <c r="I41" s="60"/>
      <c r="J41" s="43" t="s">
        <v>74</v>
      </c>
      <c r="K41" s="61"/>
      <c r="L41" s="43"/>
      <c r="M41" s="66"/>
      <c r="N41" s="44"/>
      <c r="O41" s="45"/>
      <c r="P41" s="44"/>
      <c r="Q41" s="74"/>
      <c r="R41" s="48"/>
    </row>
    <row r="42" spans="1:18" s="49" customFormat="1" ht="9" customHeight="1">
      <c r="A42" s="51"/>
      <c r="B42" s="52"/>
      <c r="C42" s="52"/>
      <c r="D42" s="62"/>
      <c r="E42" s="53"/>
      <c r="F42" s="53"/>
      <c r="G42" s="54"/>
      <c r="H42" s="53"/>
      <c r="I42" s="63"/>
      <c r="J42" s="55" t="s">
        <v>18</v>
      </c>
      <c r="K42" s="64"/>
      <c r="L42" s="57" t="s">
        <v>73</v>
      </c>
      <c r="M42" s="65"/>
      <c r="N42" s="44"/>
      <c r="O42" s="45"/>
      <c r="P42" s="44"/>
      <c r="Q42" s="74"/>
      <c r="R42" s="48"/>
    </row>
    <row r="43" spans="1:18" s="49" customFormat="1" ht="9" customHeight="1">
      <c r="A43" s="51">
        <v>19</v>
      </c>
      <c r="B43" s="39" t="str">
        <f>IF($D43="","",VLOOKUP($D43,'[1]G14 Si Main Draw Prep'!$A$7:$P$38,15))</f>
        <v>WC</v>
      </c>
      <c r="C43" s="39">
        <f>IF($D43="","",VLOOKUP($D43,'[1]G14 Si Main Draw Prep'!$A$7:$P$38,16))</f>
        <v>0</v>
      </c>
      <c r="D43" s="40">
        <v>23</v>
      </c>
      <c r="E43" s="59" t="str">
        <f>UPPER(IF($D43="","",VLOOKUP($D43,'[1]G14 Si Main Draw Prep'!$A$7:$P$38,2)))</f>
        <v>PONOMAREVA</v>
      </c>
      <c r="F43" s="59" t="str">
        <f>IF($D43="","",VLOOKUP($D43,'[1]G14 Si Main Draw Prep'!$A$7:$P$38,3))</f>
        <v>NELLI</v>
      </c>
      <c r="G43" s="59"/>
      <c r="H43" s="59" t="str">
        <f>IF($D43="","",VLOOKUP($D43,'[1]G14 Si Main Draw Prep'!$A$7:$P$38,4))</f>
        <v>RUS</v>
      </c>
      <c r="I43" s="42"/>
      <c r="J43" s="43"/>
      <c r="K43" s="67"/>
      <c r="L43" s="43" t="s">
        <v>83</v>
      </c>
      <c r="M43" s="68"/>
      <c r="N43" s="44"/>
      <c r="O43" s="45"/>
      <c r="P43" s="44"/>
      <c r="Q43" s="74"/>
      <c r="R43" s="48"/>
    </row>
    <row r="44" spans="1:18" s="49" customFormat="1" ht="9" customHeight="1">
      <c r="A44" s="51"/>
      <c r="B44" s="52"/>
      <c r="C44" s="52"/>
      <c r="D44" s="62"/>
      <c r="E44" s="53"/>
      <c r="F44" s="53"/>
      <c r="G44" s="54"/>
      <c r="H44" s="55" t="s">
        <v>18</v>
      </c>
      <c r="I44" s="56"/>
      <c r="J44" s="57" t="s">
        <v>27</v>
      </c>
      <c r="K44" s="69"/>
      <c r="L44" s="43"/>
      <c r="M44" s="68"/>
      <c r="N44" s="44"/>
      <c r="O44" s="45"/>
      <c r="P44" s="44"/>
      <c r="Q44" s="74"/>
      <c r="R44" s="48"/>
    </row>
    <row r="45" spans="1:18" s="49" customFormat="1" ht="9" customHeight="1">
      <c r="A45" s="51">
        <v>20</v>
      </c>
      <c r="B45" s="39" t="s">
        <v>61</v>
      </c>
      <c r="C45" s="39">
        <f>IF($D45="","",VLOOKUP($D45,'[1]G14 Si Main Draw Prep'!$A$7:$P$38,16))</f>
        <v>0</v>
      </c>
      <c r="D45" s="40">
        <v>24</v>
      </c>
      <c r="E45" s="59" t="s">
        <v>27</v>
      </c>
      <c r="F45" s="59" t="s">
        <v>25</v>
      </c>
      <c r="G45" s="59"/>
      <c r="H45" s="59" t="s">
        <v>28</v>
      </c>
      <c r="I45" s="70"/>
      <c r="J45" s="43" t="s">
        <v>74</v>
      </c>
      <c r="K45" s="43"/>
      <c r="L45" s="43"/>
      <c r="M45" s="68"/>
      <c r="N45" s="44"/>
      <c r="O45" s="45"/>
      <c r="P45" s="44"/>
      <c r="Q45" s="74"/>
      <c r="R45" s="48"/>
    </row>
    <row r="46" spans="1:18" s="49" customFormat="1" ht="9" customHeight="1">
      <c r="A46" s="51"/>
      <c r="B46" s="52"/>
      <c r="C46" s="52"/>
      <c r="D46" s="62"/>
      <c r="E46" s="43"/>
      <c r="F46" s="43"/>
      <c r="G46" s="71"/>
      <c r="H46" s="72"/>
      <c r="I46" s="63"/>
      <c r="J46" s="43"/>
      <c r="K46" s="43"/>
      <c r="L46" s="55" t="s">
        <v>18</v>
      </c>
      <c r="M46" s="64"/>
      <c r="N46" s="57" t="s">
        <v>82</v>
      </c>
      <c r="O46" s="78"/>
      <c r="P46" s="44"/>
      <c r="Q46" s="74"/>
      <c r="R46" s="48"/>
    </row>
    <row r="47" spans="1:18" s="49" customFormat="1" ht="9" customHeight="1">
      <c r="A47" s="51">
        <v>21</v>
      </c>
      <c r="B47" s="39" t="s">
        <v>61</v>
      </c>
      <c r="C47" s="39">
        <f>IF($D47="","",VLOOKUP($D47,'[1]G14 Si Main Draw Prep'!$A$7:$P$38,16))</f>
        <v>0</v>
      </c>
      <c r="D47" s="40">
        <v>29</v>
      </c>
      <c r="E47" s="59" t="s">
        <v>29</v>
      </c>
      <c r="F47" s="59" t="s">
        <v>30</v>
      </c>
      <c r="G47" s="59"/>
      <c r="H47" s="59" t="s">
        <v>21</v>
      </c>
      <c r="I47" s="73"/>
      <c r="J47" s="43"/>
      <c r="K47" s="43"/>
      <c r="L47" s="43"/>
      <c r="M47" s="68"/>
      <c r="N47" s="43" t="s">
        <v>96</v>
      </c>
      <c r="O47" s="74"/>
      <c r="P47" s="44"/>
      <c r="Q47" s="74"/>
      <c r="R47" s="48"/>
    </row>
    <row r="48" spans="1:18" s="49" customFormat="1" ht="9" customHeight="1">
      <c r="A48" s="51"/>
      <c r="B48" s="52"/>
      <c r="C48" s="52"/>
      <c r="D48" s="62"/>
      <c r="E48" s="53"/>
      <c r="F48" s="53"/>
      <c r="G48" s="54"/>
      <c r="H48" s="55" t="s">
        <v>18</v>
      </c>
      <c r="I48" s="56"/>
      <c r="J48" s="57" t="s">
        <v>82</v>
      </c>
      <c r="K48" s="57"/>
      <c r="L48" s="43"/>
      <c r="M48" s="68"/>
      <c r="N48" s="44"/>
      <c r="O48" s="74"/>
      <c r="P48" s="44"/>
      <c r="Q48" s="74"/>
      <c r="R48" s="48"/>
    </row>
    <row r="49" spans="1:18" s="49" customFormat="1" ht="9" customHeight="1">
      <c r="A49" s="51">
        <v>22</v>
      </c>
      <c r="B49" s="39" t="str">
        <f>IF($D49="","",VLOOKUP($D49,'[1]G14 Si Main Draw Prep'!$A$7:$P$38,15))</f>
        <v>DA</v>
      </c>
      <c r="C49" s="39">
        <f>IF($D49="","",VLOOKUP($D49,'[1]G14 Si Main Draw Prep'!$A$7:$P$38,16))</f>
        <v>325</v>
      </c>
      <c r="D49" s="40">
        <v>10</v>
      </c>
      <c r="E49" s="59" t="str">
        <f>UPPER(IF($D49="","",VLOOKUP($D49,'[1]G14 Si Main Draw Prep'!$A$7:$P$38,2)))</f>
        <v>ALEXANDROVA</v>
      </c>
      <c r="F49" s="59" t="str">
        <f>IF($D49="","",VLOOKUP($D49,'[1]G14 Si Main Draw Prep'!$A$7:$P$38,3))</f>
        <v>YULIA</v>
      </c>
      <c r="G49" s="59"/>
      <c r="H49" s="59" t="str">
        <f>IF($D49="","",VLOOKUP($D49,'[1]G14 Si Main Draw Prep'!$A$7:$P$38,4))</f>
        <v>RUS</v>
      </c>
      <c r="I49" s="60"/>
      <c r="J49" s="43" t="s">
        <v>83</v>
      </c>
      <c r="K49" s="61"/>
      <c r="L49" s="43"/>
      <c r="M49" s="68"/>
      <c r="N49" s="44"/>
      <c r="O49" s="74"/>
      <c r="P49" s="44"/>
      <c r="Q49" s="74"/>
      <c r="R49" s="48"/>
    </row>
    <row r="50" spans="1:18" s="49" customFormat="1" ht="9" customHeight="1">
      <c r="A50" s="51"/>
      <c r="B50" s="52"/>
      <c r="C50" s="52"/>
      <c r="D50" s="62"/>
      <c r="E50" s="53"/>
      <c r="F50" s="53"/>
      <c r="G50" s="54"/>
      <c r="H50" s="43"/>
      <c r="I50" s="63"/>
      <c r="J50" s="55" t="s">
        <v>18</v>
      </c>
      <c r="K50" s="64"/>
      <c r="L50" s="57" t="s">
        <v>82</v>
      </c>
      <c r="M50" s="76"/>
      <c r="N50" s="44"/>
      <c r="O50" s="74"/>
      <c r="P50" s="44"/>
      <c r="Q50" s="74"/>
      <c r="R50" s="48"/>
    </row>
    <row r="51" spans="1:18" s="49" customFormat="1" ht="9" customHeight="1">
      <c r="A51" s="51">
        <v>23</v>
      </c>
      <c r="B51" s="39" t="str">
        <f>IF($D51="","",VLOOKUP($D51,'[1]G14 Si Main Draw Prep'!$A$7:$P$38,15))</f>
        <v>DA</v>
      </c>
      <c r="C51" s="39">
        <f>IF($D51="","",VLOOKUP($D51,'[1]G14 Si Main Draw Prep'!$A$7:$P$38,16))</f>
        <v>311</v>
      </c>
      <c r="D51" s="40">
        <v>9</v>
      </c>
      <c r="E51" s="59" t="str">
        <f>UPPER(IF($D51="","",VLOOKUP($D51,'[1]G14 Si Main Draw Prep'!$A$7:$P$38,2)))</f>
        <v>ANTONOVA</v>
      </c>
      <c r="F51" s="59" t="str">
        <f>IF($D51="","",VLOOKUP($D51,'[1]G14 Si Main Draw Prep'!$A$7:$P$38,3))</f>
        <v>KSENIA</v>
      </c>
      <c r="G51" s="59"/>
      <c r="H51" s="59" t="str">
        <f>IF($D51="","",VLOOKUP($D51,'[1]G14 Si Main Draw Prep'!$A$7:$P$38,4))</f>
        <v>RUS</v>
      </c>
      <c r="I51" s="42"/>
      <c r="J51" s="43"/>
      <c r="K51" s="67"/>
      <c r="L51" s="43" t="s">
        <v>93</v>
      </c>
      <c r="M51" s="66"/>
      <c r="N51" s="44"/>
      <c r="O51" s="74"/>
      <c r="P51" s="44"/>
      <c r="Q51" s="74"/>
      <c r="R51" s="48"/>
    </row>
    <row r="52" spans="1:18" s="49" customFormat="1" ht="9" customHeight="1">
      <c r="A52" s="51"/>
      <c r="B52" s="52"/>
      <c r="C52" s="52"/>
      <c r="D52" s="52"/>
      <c r="E52" s="53"/>
      <c r="F52" s="53"/>
      <c r="G52" s="54"/>
      <c r="H52" s="55" t="s">
        <v>18</v>
      </c>
      <c r="I52" s="56"/>
      <c r="J52" s="57" t="s">
        <v>75</v>
      </c>
      <c r="K52" s="69"/>
      <c r="L52" s="43"/>
      <c r="M52" s="66"/>
      <c r="N52" s="44"/>
      <c r="O52" s="74"/>
      <c r="P52" s="44"/>
      <c r="Q52" s="74"/>
      <c r="R52" s="48"/>
    </row>
    <row r="53" spans="1:18" s="49" customFormat="1" ht="9" customHeight="1">
      <c r="A53" s="38">
        <v>24</v>
      </c>
      <c r="B53" s="39" t="str">
        <f>IF($D53="","",VLOOKUP($D53,'[1]G14 Si Main Draw Prep'!$A$7:$P$38,15))</f>
        <v>DA</v>
      </c>
      <c r="C53" s="39">
        <f>IF($D53="","",VLOOKUP($D53,'[1]G14 Si Main Draw Prep'!$A$7:$P$38,16))</f>
        <v>164</v>
      </c>
      <c r="D53" s="40">
        <v>4</v>
      </c>
      <c r="E53" s="41" t="str">
        <f>UPPER(IF($D53="","",VLOOKUP($D53,'[1]G14 Si Main Draw Prep'!$A$7:$P$38,2)))</f>
        <v>MOGILNITSKAYA</v>
      </c>
      <c r="F53" s="41" t="str">
        <f>IF($D53="","",VLOOKUP($D53,'[1]G14 Si Main Draw Prep'!$A$7:$P$38,3))</f>
        <v>YANA</v>
      </c>
      <c r="G53" s="41"/>
      <c r="H53" s="41" t="str">
        <f>IF($D53="","",VLOOKUP($D53,'[1]G14 Si Main Draw Prep'!$A$7:$P$38,4))</f>
        <v>RUS</v>
      </c>
      <c r="I53" s="70"/>
      <c r="J53" s="43" t="s">
        <v>76</v>
      </c>
      <c r="K53" s="43"/>
      <c r="L53" s="43"/>
      <c r="M53" s="66"/>
      <c r="N53" s="44"/>
      <c r="O53" s="74"/>
      <c r="P53" s="44"/>
      <c r="Q53" s="74"/>
      <c r="R53" s="48"/>
    </row>
    <row r="54" spans="1:18" s="49" customFormat="1" ht="9" customHeight="1">
      <c r="A54" s="51"/>
      <c r="B54" s="52"/>
      <c r="C54" s="52"/>
      <c r="D54" s="52"/>
      <c r="E54" s="72"/>
      <c r="F54" s="72"/>
      <c r="G54" s="77"/>
      <c r="H54" s="72"/>
      <c r="I54" s="63"/>
      <c r="J54" s="43"/>
      <c r="K54" s="43"/>
      <c r="L54" s="43"/>
      <c r="M54" s="66"/>
      <c r="N54" s="55" t="s">
        <v>18</v>
      </c>
      <c r="O54" s="64"/>
      <c r="P54" s="57" t="s">
        <v>82</v>
      </c>
      <c r="Q54" s="80"/>
      <c r="R54" s="48"/>
    </row>
    <row r="55" spans="1:18" s="49" customFormat="1" ht="9" customHeight="1">
      <c r="A55" s="38">
        <v>25</v>
      </c>
      <c r="B55" s="39" t="str">
        <f>IF($D55="","",VLOOKUP($D55,'[1]G14 Si Main Draw Prep'!$A$7:$P$38,15))</f>
        <v>DA</v>
      </c>
      <c r="C55" s="39">
        <f>IF($D55="","",VLOOKUP($D55,'[1]G14 Si Main Draw Prep'!$A$7:$P$38,16))</f>
        <v>211</v>
      </c>
      <c r="D55" s="40">
        <v>6</v>
      </c>
      <c r="E55" s="41" t="str">
        <f>UPPER(IF($D55="","",VLOOKUP($D55,'[1]G14 Si Main Draw Prep'!$A$7:$P$38,2)))</f>
        <v>SHKUNDINA</v>
      </c>
      <c r="F55" s="41" t="str">
        <f>IF($D55="","",VLOOKUP($D55,'[1]G14 Si Main Draw Prep'!$A$7:$P$38,3))</f>
        <v>OLGA</v>
      </c>
      <c r="G55" s="41"/>
      <c r="H55" s="41" t="str">
        <f>IF($D55="","",VLOOKUP($D55,'[1]G14 Si Main Draw Prep'!$A$7:$P$38,4))</f>
        <v>RUS</v>
      </c>
      <c r="I55" s="42"/>
      <c r="J55" s="43"/>
      <c r="K55" s="43"/>
      <c r="L55" s="43"/>
      <c r="M55" s="66"/>
      <c r="N55" s="44"/>
      <c r="O55" s="74"/>
      <c r="P55" s="43" t="s">
        <v>98</v>
      </c>
      <c r="Q55" s="45"/>
      <c r="R55" s="48"/>
    </row>
    <row r="56" spans="1:18" s="49" customFormat="1" ht="9" customHeight="1">
      <c r="A56" s="51"/>
      <c r="B56" s="52"/>
      <c r="C56" s="52"/>
      <c r="D56" s="52"/>
      <c r="E56" s="53"/>
      <c r="F56" s="53"/>
      <c r="G56" s="54"/>
      <c r="H56" s="55" t="s">
        <v>18</v>
      </c>
      <c r="I56" s="56"/>
      <c r="J56" s="57" t="s">
        <v>84</v>
      </c>
      <c r="K56" s="57"/>
      <c r="L56" s="43"/>
      <c r="M56" s="66"/>
      <c r="N56" s="44"/>
      <c r="O56" s="74"/>
      <c r="P56" s="44"/>
      <c r="Q56" s="45"/>
      <c r="R56" s="48"/>
    </row>
    <row r="57" spans="1:18" s="49" customFormat="1" ht="9" customHeight="1">
      <c r="A57" s="51">
        <v>26</v>
      </c>
      <c r="B57" s="39" t="s">
        <v>61</v>
      </c>
      <c r="C57" s="39">
        <f>IF($D57="","",VLOOKUP($D57,'[1]G14 Si Main Draw Prep'!$A$7:$P$38,16))</f>
        <v>0</v>
      </c>
      <c r="D57" s="40">
        <v>28</v>
      </c>
      <c r="E57" s="59" t="s">
        <v>31</v>
      </c>
      <c r="F57" s="59">
        <f>IF($D57="","",VLOOKUP($D57,'[1]G14 Si Main Draw Prep'!$A$7:$P$38,3))</f>
        <v>0</v>
      </c>
      <c r="G57" s="59" t="s">
        <v>32</v>
      </c>
      <c r="H57" s="59" t="s">
        <v>21</v>
      </c>
      <c r="I57" s="60"/>
      <c r="J57" s="43" t="s">
        <v>85</v>
      </c>
      <c r="K57" s="61"/>
      <c r="L57" s="43"/>
      <c r="M57" s="66"/>
      <c r="N57" s="44"/>
      <c r="O57" s="74"/>
      <c r="P57" s="44"/>
      <c r="Q57" s="45"/>
      <c r="R57" s="48"/>
    </row>
    <row r="58" spans="1:18" s="49" customFormat="1" ht="9" customHeight="1">
      <c r="A58" s="51"/>
      <c r="B58" s="52"/>
      <c r="C58" s="52"/>
      <c r="D58" s="62"/>
      <c r="E58" s="53"/>
      <c r="F58" s="53"/>
      <c r="G58" s="54"/>
      <c r="H58" s="53"/>
      <c r="I58" s="63"/>
      <c r="J58" s="55" t="s">
        <v>18</v>
      </c>
      <c r="K58" s="64"/>
      <c r="L58" s="57" t="s">
        <v>84</v>
      </c>
      <c r="M58" s="65"/>
      <c r="N58" s="44"/>
      <c r="O58" s="74"/>
      <c r="P58" s="44"/>
      <c r="Q58" s="45"/>
      <c r="R58" s="48"/>
    </row>
    <row r="59" spans="1:18" s="49" customFormat="1" ht="9" customHeight="1">
      <c r="A59" s="51">
        <v>27</v>
      </c>
      <c r="B59" s="39" t="str">
        <f>IF($D59="","",VLOOKUP($D59,'[1]G14 Si Main Draw Prep'!$A$7:$P$38,15))</f>
        <v>DA</v>
      </c>
      <c r="C59" s="39">
        <f>IF($D59="","",VLOOKUP($D59,'[1]G14 Si Main Draw Prep'!$A$7:$P$38,16))</f>
        <v>568</v>
      </c>
      <c r="D59" s="40">
        <v>19</v>
      </c>
      <c r="E59" s="59" t="str">
        <f>UPPER(IF($D59="","",VLOOKUP($D59,'[1]G14 Si Main Draw Prep'!$A$7:$P$38,2)))</f>
        <v>BRYUKHOVA</v>
      </c>
      <c r="F59" s="59" t="str">
        <f>IF($D59="","",VLOOKUP($D59,'[1]G14 Si Main Draw Prep'!$A$7:$P$38,3))</f>
        <v>ANNA</v>
      </c>
      <c r="G59" s="59"/>
      <c r="H59" s="59" t="str">
        <f>IF($D59="","",VLOOKUP($D59,'[1]G14 Si Main Draw Prep'!$A$7:$P$38,4))</f>
        <v>RUS</v>
      </c>
      <c r="I59" s="42"/>
      <c r="J59" s="43"/>
      <c r="K59" s="67"/>
      <c r="L59" s="43" t="s">
        <v>90</v>
      </c>
      <c r="M59" s="68"/>
      <c r="N59" s="44"/>
      <c r="O59" s="74"/>
      <c r="P59" s="44"/>
      <c r="Q59" s="45"/>
      <c r="R59" s="85"/>
    </row>
    <row r="60" spans="1:18" s="49" customFormat="1" ht="9" customHeight="1">
      <c r="A60" s="51"/>
      <c r="B60" s="52"/>
      <c r="C60" s="52"/>
      <c r="D60" s="62"/>
      <c r="E60" s="53"/>
      <c r="F60" s="53"/>
      <c r="G60" s="54"/>
      <c r="H60" s="55" t="s">
        <v>18</v>
      </c>
      <c r="I60" s="56"/>
      <c r="J60" s="57" t="s">
        <v>52</v>
      </c>
      <c r="K60" s="69"/>
      <c r="L60" s="43"/>
      <c r="M60" s="68"/>
      <c r="N60" s="44"/>
      <c r="O60" s="74"/>
      <c r="P60" s="44"/>
      <c r="Q60" s="45"/>
      <c r="R60" s="48"/>
    </row>
    <row r="61" spans="1:18" s="49" customFormat="1" ht="9" customHeight="1">
      <c r="A61" s="51">
        <v>28</v>
      </c>
      <c r="B61" s="39" t="str">
        <f>IF($D61="","",VLOOKUP($D61,'[1]G14 Si Main Draw Prep'!$A$7:$P$38,15))</f>
        <v>DA</v>
      </c>
      <c r="C61" s="39">
        <f>IF($D61="","",VLOOKUP($D61,'[1]G14 Si Main Draw Prep'!$A$7:$P$38,16))</f>
        <v>549</v>
      </c>
      <c r="D61" s="40">
        <v>18</v>
      </c>
      <c r="E61" s="59" t="str">
        <f>UPPER(IF($D61="","",VLOOKUP($D61,'[1]G14 Si Main Draw Prep'!$A$7:$P$38,2)))</f>
        <v>SINYAKOVA</v>
      </c>
      <c r="F61" s="59" t="str">
        <f>IF($D61="","",VLOOKUP($D61,'[1]G14 Si Main Draw Prep'!$A$7:$P$38,3))</f>
        <v>KSENIA</v>
      </c>
      <c r="G61" s="59"/>
      <c r="H61" s="59" t="str">
        <f>IF($D61="","",VLOOKUP($D61,'[1]G14 Si Main Draw Prep'!$A$7:$P$38,4))</f>
        <v>RUS</v>
      </c>
      <c r="I61" s="70"/>
      <c r="J61" s="43" t="s">
        <v>77</v>
      </c>
      <c r="K61" s="43"/>
      <c r="L61" s="43"/>
      <c r="M61" s="68"/>
      <c r="N61" s="44"/>
      <c r="O61" s="74"/>
      <c r="P61" s="44"/>
      <c r="Q61" s="45"/>
      <c r="R61" s="48"/>
    </row>
    <row r="62" spans="1:18" s="49" customFormat="1" ht="9" customHeight="1">
      <c r="A62" s="51"/>
      <c r="B62" s="52"/>
      <c r="C62" s="52"/>
      <c r="D62" s="62"/>
      <c r="E62" s="43"/>
      <c r="F62" s="43"/>
      <c r="G62" s="71"/>
      <c r="H62" s="72"/>
      <c r="I62" s="63"/>
      <c r="J62" s="43"/>
      <c r="K62" s="43"/>
      <c r="L62" s="55" t="s">
        <v>18</v>
      </c>
      <c r="M62" s="64"/>
      <c r="N62" s="57" t="s">
        <v>87</v>
      </c>
      <c r="O62" s="80"/>
      <c r="P62" s="44"/>
      <c r="Q62" s="45"/>
      <c r="R62" s="48"/>
    </row>
    <row r="63" spans="1:18" s="49" customFormat="1" ht="9" customHeight="1">
      <c r="A63" s="51">
        <v>29</v>
      </c>
      <c r="B63" s="39" t="str">
        <f>IF($D63="","",VLOOKUP($D63,'[1]G14 Si Main Draw Prep'!$A$7:$P$38,15))</f>
        <v>WC</v>
      </c>
      <c r="C63" s="39">
        <f>IF($D63="","",VLOOKUP($D63,'[1]G14 Si Main Draw Prep'!$A$7:$P$38,16))</f>
        <v>0</v>
      </c>
      <c r="D63" s="40">
        <v>20</v>
      </c>
      <c r="E63" s="59" t="str">
        <f>UPPER(IF($D63="","",VLOOKUP($D63,'[1]G14 Si Main Draw Prep'!$A$7:$P$38,2)))</f>
        <v>AZAEVA</v>
      </c>
      <c r="F63" s="59" t="str">
        <f>IF($D63="","",VLOOKUP($D63,'[1]G14 Si Main Draw Prep'!$A$7:$P$38,3))</f>
        <v>PATIMAT</v>
      </c>
      <c r="G63" s="59"/>
      <c r="H63" s="59" t="str">
        <f>IF($D63="","",VLOOKUP($D63,'[1]G14 Si Main Draw Prep'!$A$7:$P$38,4))</f>
        <v>RUS</v>
      </c>
      <c r="I63" s="73"/>
      <c r="J63" s="43"/>
      <c r="K63" s="43"/>
      <c r="L63" s="43"/>
      <c r="M63" s="68"/>
      <c r="N63" s="43" t="s">
        <v>89</v>
      </c>
      <c r="O63" s="66"/>
      <c r="P63" s="46"/>
      <c r="Q63" s="47"/>
      <c r="R63" s="48"/>
    </row>
    <row r="64" spans="1:18" s="49" customFormat="1" ht="9" customHeight="1">
      <c r="A64" s="51"/>
      <c r="B64" s="52"/>
      <c r="C64" s="52"/>
      <c r="D64" s="62"/>
      <c r="E64" s="53"/>
      <c r="F64" s="53"/>
      <c r="G64" s="54"/>
      <c r="H64" s="55" t="s">
        <v>18</v>
      </c>
      <c r="I64" s="56"/>
      <c r="J64" s="57" t="s">
        <v>33</v>
      </c>
      <c r="K64" s="57"/>
      <c r="L64" s="43"/>
      <c r="M64" s="68"/>
      <c r="N64" s="66"/>
      <c r="O64" s="66"/>
      <c r="P64" s="46"/>
      <c r="Q64" s="47"/>
      <c r="R64" s="48"/>
    </row>
    <row r="65" spans="1:18" s="49" customFormat="1" ht="9" customHeight="1">
      <c r="A65" s="51">
        <v>30</v>
      </c>
      <c r="B65" s="39" t="s">
        <v>61</v>
      </c>
      <c r="C65" s="39">
        <f>IF($D65="","",VLOOKUP($D65,'[1]G14 Si Main Draw Prep'!$A$7:$P$38,16))</f>
        <v>0</v>
      </c>
      <c r="D65" s="40">
        <v>31</v>
      </c>
      <c r="E65" s="59" t="s">
        <v>33</v>
      </c>
      <c r="F65" s="59">
        <f>IF($D65="","",VLOOKUP($D65,'[1]G14 Si Main Draw Prep'!$A$7:$P$38,3))</f>
        <v>0</v>
      </c>
      <c r="G65" s="59" t="s">
        <v>34</v>
      </c>
      <c r="H65" s="59" t="s">
        <v>21</v>
      </c>
      <c r="I65" s="60"/>
      <c r="J65" s="43" t="s">
        <v>86</v>
      </c>
      <c r="K65" s="61"/>
      <c r="L65" s="43"/>
      <c r="M65" s="68"/>
      <c r="N65" s="66"/>
      <c r="O65" s="66"/>
      <c r="P65" s="46"/>
      <c r="Q65" s="47"/>
      <c r="R65" s="48"/>
    </row>
    <row r="66" spans="1:18" s="49" customFormat="1" ht="9" customHeight="1">
      <c r="A66" s="51"/>
      <c r="B66" s="52"/>
      <c r="C66" s="52"/>
      <c r="D66" s="62"/>
      <c r="E66" s="53"/>
      <c r="F66" s="53"/>
      <c r="G66" s="54"/>
      <c r="H66" s="43"/>
      <c r="I66" s="63"/>
      <c r="J66" s="55" t="s">
        <v>18</v>
      </c>
      <c r="K66" s="64"/>
      <c r="L66" s="57" t="s">
        <v>87</v>
      </c>
      <c r="M66" s="76"/>
      <c r="N66" s="66"/>
      <c r="O66" s="66"/>
      <c r="P66" s="46"/>
      <c r="Q66" s="47"/>
      <c r="R66" s="48"/>
    </row>
    <row r="67" spans="1:18" s="49" customFormat="1" ht="9" customHeight="1">
      <c r="A67" s="51">
        <v>31</v>
      </c>
      <c r="B67" s="39" t="s">
        <v>61</v>
      </c>
      <c r="C67" s="39">
        <f>IF($D67="","",VLOOKUP($D67,'[1]G14 Si Main Draw Prep'!$A$7:$P$38,16))</f>
        <v>0</v>
      </c>
      <c r="D67" s="40">
        <v>27</v>
      </c>
      <c r="E67" s="59" t="s">
        <v>35</v>
      </c>
      <c r="F67" s="59">
        <f>IF($D67="","",VLOOKUP($D67,'[1]G14 Si Main Draw Prep'!$A$7:$P$38,3))</f>
        <v>0</v>
      </c>
      <c r="G67" s="59" t="s">
        <v>36</v>
      </c>
      <c r="H67" s="59" t="s">
        <v>21</v>
      </c>
      <c r="I67" s="42"/>
      <c r="J67" s="43"/>
      <c r="K67" s="67"/>
      <c r="L67" s="43" t="s">
        <v>91</v>
      </c>
      <c r="M67" s="66"/>
      <c r="N67" s="66"/>
      <c r="O67" s="66"/>
      <c r="P67" s="46"/>
      <c r="Q67" s="47"/>
      <c r="R67" s="48"/>
    </row>
    <row r="68" spans="1:18" s="49" customFormat="1" ht="9" customHeight="1">
      <c r="A68" s="51"/>
      <c r="B68" s="52"/>
      <c r="C68" s="52"/>
      <c r="D68" s="52"/>
      <c r="E68" s="53"/>
      <c r="F68" s="53"/>
      <c r="G68" s="54"/>
      <c r="H68" s="55" t="s">
        <v>18</v>
      </c>
      <c r="I68" s="56"/>
      <c r="J68" s="57" t="s">
        <v>87</v>
      </c>
      <c r="K68" s="69"/>
      <c r="L68" s="43"/>
      <c r="M68" s="66"/>
      <c r="N68" s="66"/>
      <c r="O68" s="66"/>
      <c r="P68" s="46"/>
      <c r="Q68" s="47"/>
      <c r="R68" s="48"/>
    </row>
    <row r="69" spans="1:18" s="49" customFormat="1" ht="9" customHeight="1">
      <c r="A69" s="38">
        <v>32</v>
      </c>
      <c r="B69" s="39" t="str">
        <f>IF($D69="","",VLOOKUP($D69,'[1]G14 Si Main Draw Prep'!$A$7:$P$38,15))</f>
        <v>DA</v>
      </c>
      <c r="C69" s="39">
        <f>IF($D69="","",VLOOKUP($D69,'[1]G14 Si Main Draw Prep'!$A$7:$P$38,16))</f>
        <v>51</v>
      </c>
      <c r="D69" s="40">
        <v>2</v>
      </c>
      <c r="E69" s="41" t="str">
        <f>UPPER(IF($D69="","",VLOOKUP($D69,'[1]G14 Si Main Draw Prep'!$A$7:$P$38,2)))</f>
        <v>AYZATULINA</v>
      </c>
      <c r="F69" s="41" t="str">
        <f>IF($D69="","",VLOOKUP($D69,'[1]G14 Si Main Draw Prep'!$A$7:$P$38,3))</f>
        <v>ULYANA</v>
      </c>
      <c r="G69" s="41"/>
      <c r="H69" s="41" t="str">
        <f>IF($D69="","",VLOOKUP($D69,'[1]G14 Si Main Draw Prep'!$A$7:$P$38,4))</f>
        <v>RUS</v>
      </c>
      <c r="I69" s="70"/>
      <c r="J69" s="43" t="s">
        <v>88</v>
      </c>
      <c r="K69" s="43"/>
      <c r="L69" s="43"/>
      <c r="M69" s="43"/>
      <c r="N69" s="44"/>
      <c r="O69" s="45"/>
      <c r="P69" s="46"/>
      <c r="Q69" s="47"/>
      <c r="R69" s="48"/>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37</v>
      </c>
      <c r="B71" s="94"/>
      <c r="C71" s="95"/>
      <c r="D71" s="96" t="s">
        <v>38</v>
      </c>
      <c r="E71" s="97" t="s">
        <v>39</v>
      </c>
      <c r="F71" s="96"/>
      <c r="G71" s="98"/>
      <c r="H71" s="99"/>
      <c r="I71" s="96" t="s">
        <v>38</v>
      </c>
      <c r="J71" s="97" t="s">
        <v>40</v>
      </c>
      <c r="K71" s="100"/>
      <c r="L71" s="97" t="s">
        <v>41</v>
      </c>
      <c r="M71" s="101"/>
      <c r="N71" s="102" t="s">
        <v>42</v>
      </c>
      <c r="O71" s="102"/>
      <c r="P71" s="103"/>
      <c r="Q71" s="104"/>
    </row>
    <row r="72" spans="1:17" s="105" customFormat="1" ht="9" customHeight="1">
      <c r="A72" s="106" t="s">
        <v>43</v>
      </c>
      <c r="B72" s="107"/>
      <c r="C72" s="108" t="s">
        <v>44</v>
      </c>
      <c r="D72" s="109">
        <v>1</v>
      </c>
      <c r="E72" s="110" t="str">
        <f>IF(D72&gt;$Q$79,,UPPER(VLOOKUP(D72,'[1]G14 Si Main Draw Prep'!$A$7:$R$134,2)))</f>
        <v>CHERNAYA</v>
      </c>
      <c r="F72" s="111"/>
      <c r="G72" s="110"/>
      <c r="H72" s="112"/>
      <c r="I72" s="113" t="s">
        <v>45</v>
      </c>
      <c r="J72" s="107" t="s">
        <v>46</v>
      </c>
      <c r="K72" s="114"/>
      <c r="L72" s="107" t="s">
        <v>47</v>
      </c>
      <c r="M72" s="115"/>
      <c r="N72" s="116" t="s">
        <v>48</v>
      </c>
      <c r="O72" s="117"/>
      <c r="P72" s="117"/>
      <c r="Q72" s="118"/>
    </row>
    <row r="73" spans="1:17" s="105" customFormat="1" ht="9" customHeight="1">
      <c r="A73" s="119" t="s">
        <v>49</v>
      </c>
      <c r="B73" s="120"/>
      <c r="C73" s="121" t="s">
        <v>50</v>
      </c>
      <c r="D73" s="109">
        <v>2</v>
      </c>
      <c r="E73" s="110" t="str">
        <f>IF(D73&gt;$Q$79,,UPPER(VLOOKUP(D73,'[1]G14 Si Main Draw Prep'!$A$7:$R$134,2)))</f>
        <v>AYZATULINA</v>
      </c>
      <c r="F73" s="111"/>
      <c r="G73" s="110"/>
      <c r="H73" s="112"/>
      <c r="I73" s="113" t="s">
        <v>51</v>
      </c>
      <c r="J73" s="107"/>
      <c r="K73" s="114"/>
      <c r="L73" s="107"/>
      <c r="M73" s="115"/>
      <c r="N73" s="122" t="s">
        <v>52</v>
      </c>
      <c r="O73" s="123"/>
      <c r="P73" s="120"/>
      <c r="Q73" s="124"/>
    </row>
    <row r="74" spans="1:17" s="105" customFormat="1" ht="9" customHeight="1">
      <c r="A74" s="125"/>
      <c r="B74" s="126"/>
      <c r="C74" s="127"/>
      <c r="D74" s="109">
        <v>3</v>
      </c>
      <c r="E74" s="110" t="str">
        <f>IF(D74&gt;$Q$79,,UPPER(VLOOKUP(D74,'[1]G14 Si Main Draw Prep'!$A$7:$R$134,2)))</f>
        <v>POPOVA</v>
      </c>
      <c r="F74" s="111"/>
      <c r="G74" s="110"/>
      <c r="H74" s="112"/>
      <c r="I74" s="113" t="s">
        <v>53</v>
      </c>
      <c r="J74" s="107"/>
      <c r="K74" s="114"/>
      <c r="L74" s="107"/>
      <c r="M74" s="115"/>
      <c r="N74" s="116" t="s">
        <v>54</v>
      </c>
      <c r="O74" s="117"/>
      <c r="P74" s="117"/>
      <c r="Q74" s="118"/>
    </row>
    <row r="75" spans="1:17" s="105" customFormat="1" ht="9" customHeight="1">
      <c r="A75" s="128"/>
      <c r="B75" s="26"/>
      <c r="C75" s="129"/>
      <c r="D75" s="109">
        <v>4</v>
      </c>
      <c r="E75" s="110" t="str">
        <f>IF(D75&gt;$Q$79,,UPPER(VLOOKUP(D75,'[1]G14 Si Main Draw Prep'!$A$7:$R$134,2)))</f>
        <v>MOGILNITSKAYA</v>
      </c>
      <c r="F75" s="111"/>
      <c r="G75" s="110"/>
      <c r="H75" s="112"/>
      <c r="I75" s="113" t="s">
        <v>55</v>
      </c>
      <c r="J75" s="107"/>
      <c r="K75" s="114"/>
      <c r="L75" s="107"/>
      <c r="M75" s="115"/>
      <c r="N75" s="107"/>
      <c r="O75" s="114"/>
      <c r="P75" s="107"/>
      <c r="Q75" s="115"/>
    </row>
    <row r="76" spans="1:17" s="105" customFormat="1" ht="9" customHeight="1">
      <c r="A76" s="130"/>
      <c r="B76" s="131"/>
      <c r="C76" s="132"/>
      <c r="D76" s="109">
        <v>5</v>
      </c>
      <c r="E76" s="110" t="str">
        <f>IF(D76&gt;$Q$79,,UPPER(VLOOKUP(D76,'[1]G14 Si Main Draw Prep'!$A$7:$R$134,2)))</f>
        <v>VORONTSOVA</v>
      </c>
      <c r="F76" s="111"/>
      <c r="G76" s="110"/>
      <c r="H76" s="112"/>
      <c r="I76" s="113" t="s">
        <v>56</v>
      </c>
      <c r="J76" s="107"/>
      <c r="K76" s="114"/>
      <c r="L76" s="107"/>
      <c r="M76" s="115"/>
      <c r="N76" s="120" t="s">
        <v>19</v>
      </c>
      <c r="O76" s="123"/>
      <c r="P76" s="120"/>
      <c r="Q76" s="124"/>
    </row>
    <row r="77" spans="1:17" s="105" customFormat="1" ht="9" customHeight="1">
      <c r="A77" s="133"/>
      <c r="B77" s="134"/>
      <c r="C77" s="129"/>
      <c r="D77" s="109">
        <v>6</v>
      </c>
      <c r="E77" s="110" t="str">
        <f>IF(D77&gt;$Q$79,,UPPER(VLOOKUP(D77,'[1]G14 Si Main Draw Prep'!$A$7:$R$134,2)))</f>
        <v>SHKUNDINA</v>
      </c>
      <c r="F77" s="111"/>
      <c r="G77" s="110"/>
      <c r="H77" s="112"/>
      <c r="I77" s="113" t="s">
        <v>57</v>
      </c>
      <c r="J77" s="107"/>
      <c r="K77" s="114"/>
      <c r="L77" s="107"/>
      <c r="M77" s="115"/>
      <c r="N77" s="116" t="s">
        <v>58</v>
      </c>
      <c r="O77" s="117"/>
      <c r="P77" s="117"/>
      <c r="Q77" s="118"/>
    </row>
    <row r="78" spans="1:17" s="105" customFormat="1" ht="9" customHeight="1">
      <c r="A78" s="133"/>
      <c r="B78" s="134"/>
      <c r="C78" s="135"/>
      <c r="D78" s="109">
        <v>7</v>
      </c>
      <c r="E78" s="110" t="str">
        <f>IF(D78&gt;$Q$79,,UPPER(VLOOKUP(D78,'[1]G14 Si Main Draw Prep'!$A$7:$R$134,2)))</f>
        <v>SILICH</v>
      </c>
      <c r="F78" s="111"/>
      <c r="G78" s="110"/>
      <c r="H78" s="112"/>
      <c r="I78" s="113" t="s">
        <v>59</v>
      </c>
      <c r="J78" s="107"/>
      <c r="K78" s="114"/>
      <c r="L78" s="107"/>
      <c r="M78" s="115"/>
      <c r="N78" s="107"/>
      <c r="O78" s="114"/>
      <c r="P78" s="107"/>
      <c r="Q78" s="115"/>
    </row>
    <row r="79" spans="1:17" s="105" customFormat="1" ht="9" customHeight="1">
      <c r="A79" s="136"/>
      <c r="B79" s="137"/>
      <c r="C79" s="138"/>
      <c r="D79" s="139">
        <v>8</v>
      </c>
      <c r="E79" s="140" t="str">
        <f>IF(D79&gt;$Q$79,,UPPER(VLOOKUP(D79,'[1]G14 Si Main Draw Prep'!$A$7:$R$134,2)))</f>
        <v>MOROZOVA</v>
      </c>
      <c r="F79" s="141"/>
      <c r="G79" s="140"/>
      <c r="H79" s="142"/>
      <c r="I79" s="143" t="s">
        <v>60</v>
      </c>
      <c r="J79" s="120"/>
      <c r="K79" s="123"/>
      <c r="L79" s="120"/>
      <c r="M79" s="124"/>
      <c r="N79" s="120">
        <f>Q4</f>
        <v>0</v>
      </c>
      <c r="O79" s="123"/>
      <c r="P79" s="120"/>
      <c r="Q79" s="144">
        <f>MIN(8,'[1]G14 Si Main Draw Prep'!R5)</f>
        <v>8</v>
      </c>
    </row>
  </sheetData>
  <sheetProtection/>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61 D59 D57 D55 D53 D51 D49 D47 D45 D43 D41 D69">
    <cfRule type="expression" priority="9" dxfId="0" stopIfTrue="1">
      <formula>AND($D41&lt;9,$C41&gt;0)</formula>
    </cfRule>
  </conditionalFormatting>
  <conditionalFormatting sqref="L10 L18 L26 L34 L42 L50 L58 L66 N14 N30 N46 N62 P22 P54 J8 J12 J16 J20 J24 J28 J32 J36 J40 J44 J48 J52 J56 J60 J64 J68 P38">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49">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5" customWidth="1"/>
    <col min="10" max="10" width="10.7109375" style="0" customWidth="1"/>
    <col min="11" max="11" width="1.7109375" style="145" customWidth="1"/>
    <col min="12" max="12" width="10.7109375" style="0" customWidth="1"/>
    <col min="13" max="13" width="1.7109375" style="146" customWidth="1"/>
    <col min="14" max="14" width="10.7109375" style="0" customWidth="1"/>
    <col min="15" max="15" width="1.7109375" style="145" customWidth="1"/>
    <col min="16" max="16" width="10.7109375" style="0" customWidth="1"/>
    <col min="17" max="17" width="1.7109375" style="146" customWidth="1"/>
    <col min="18" max="18" width="0" style="0" hidden="1" customWidth="1"/>
    <col min="19" max="19" width="8.7109375" style="0" customWidth="1"/>
    <col min="20" max="20" width="9.140625" style="0" hidden="1" customWidth="1"/>
  </cols>
  <sheetData>
    <row r="1" spans="1:17" s="7" customFormat="1" ht="21.75" customHeight="1">
      <c r="A1" s="1" t="str">
        <f>'[2]Week SetUp'!$A$6</f>
        <v>Krasnogorsk cup</v>
      </c>
      <c r="B1" s="1"/>
      <c r="C1" s="2"/>
      <c r="D1" s="2"/>
      <c r="E1" s="2"/>
      <c r="F1" s="2"/>
      <c r="G1" s="2"/>
      <c r="H1" s="148" t="s">
        <v>100</v>
      </c>
      <c r="I1" s="4"/>
      <c r="J1" s="5" t="s">
        <v>101</v>
      </c>
      <c r="K1" s="5"/>
      <c r="L1" s="6"/>
      <c r="M1" s="4"/>
      <c r="N1" s="4" t="s">
        <v>2</v>
      </c>
      <c r="O1" s="4"/>
      <c r="P1" s="2"/>
      <c r="Q1" s="4"/>
    </row>
    <row r="2" spans="1:17" s="12" customFormat="1" ht="12.75">
      <c r="A2" s="8" t="str">
        <f>'[2]Week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5" customFormat="1" ht="11.25" customHeight="1" thickBot="1">
      <c r="A4" s="149" t="str">
        <f>'[2]Week SetUp'!$A$10</f>
        <v>27.07.09-02.08.09</v>
      </c>
      <c r="B4" s="149"/>
      <c r="C4" s="149"/>
      <c r="D4" s="19"/>
      <c r="E4" s="19"/>
      <c r="F4" s="19" t="str">
        <f>'[2]Week SetUp'!$C$10</f>
        <v>Krasnogorsk,Russia</v>
      </c>
      <c r="G4" s="20"/>
      <c r="H4" s="19"/>
      <c r="I4" s="21"/>
      <c r="J4" s="22" t="str">
        <f>'[2]Week SetUp'!$D$10</f>
        <v>TE 3</v>
      </c>
      <c r="K4" s="21"/>
      <c r="L4" s="23"/>
      <c r="M4" s="21"/>
      <c r="N4" s="19"/>
      <c r="O4" s="24" t="str">
        <f>'[2]Week SetUp'!$E$10</f>
        <v>Madina Alimova</v>
      </c>
      <c r="P4" s="19"/>
      <c r="Q4" s="24"/>
    </row>
    <row r="5" spans="1:17" s="18" customFormat="1" ht="9.75">
      <c r="A5" s="26"/>
      <c r="B5" s="27" t="s">
        <v>8</v>
      </c>
      <c r="C5" s="27" t="s">
        <v>9</v>
      </c>
      <c r="D5" s="27" t="s">
        <v>10</v>
      </c>
      <c r="E5" s="28" t="s">
        <v>11</v>
      </c>
      <c r="F5" s="28" t="s">
        <v>12</v>
      </c>
      <c r="G5" s="28"/>
      <c r="H5" s="28" t="s">
        <v>13</v>
      </c>
      <c r="I5" s="28"/>
      <c r="J5" s="27" t="s">
        <v>14</v>
      </c>
      <c r="K5" s="29"/>
      <c r="L5" s="27" t="s">
        <v>15</v>
      </c>
      <c r="M5" s="29"/>
      <c r="N5" s="27" t="s">
        <v>16</v>
      </c>
      <c r="O5" s="29"/>
      <c r="P5" s="27" t="s">
        <v>17</v>
      </c>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IF($D7="","",VLOOKUP($D7,'[2]B14 Si Main Draw Prep'!$A$7:$P$38,15))</f>
        <v>DA</v>
      </c>
      <c r="C7" s="39">
        <f>IF($D7="","",VLOOKUP($D7,'[2]B14 Si Main Draw Prep'!$A$7:$P$38,16))</f>
        <v>68</v>
      </c>
      <c r="D7" s="40">
        <v>1</v>
      </c>
      <c r="E7" s="41" t="str">
        <f>UPPER(IF($D7="","",VLOOKUP($D7,'[2]B14 Si Main Draw Prep'!$A$7:$P$38,2)))</f>
        <v>SURDUK</v>
      </c>
      <c r="F7" s="41" t="str">
        <f>IF($D7="","",VLOOKUP($D7,'[2]B14 Si Main Draw Prep'!$A$7:$P$38,3))</f>
        <v>VASIL</v>
      </c>
      <c r="G7" s="41"/>
      <c r="H7" s="41" t="str">
        <f>IF($D7="","",VLOOKUP($D7,'[2]B14 Si Main Draw Prep'!$A$7:$P$38,4))</f>
        <v>RUS</v>
      </c>
      <c r="I7" s="42"/>
      <c r="J7" s="43"/>
      <c r="K7" s="43"/>
      <c r="L7" s="43"/>
      <c r="M7" s="43"/>
      <c r="N7" s="44"/>
      <c r="O7" s="45"/>
      <c r="P7" s="46"/>
      <c r="Q7" s="47"/>
      <c r="R7" s="48"/>
      <c r="T7" s="50" t="str">
        <f>'[2]SetUp Officials'!P21</f>
        <v>Umpire</v>
      </c>
    </row>
    <row r="8" spans="1:20" s="49" customFormat="1" ht="9" customHeight="1">
      <c r="A8" s="51"/>
      <c r="B8" s="52"/>
      <c r="C8" s="52"/>
      <c r="D8" s="52"/>
      <c r="E8" s="53"/>
      <c r="F8" s="53"/>
      <c r="G8" s="54"/>
      <c r="H8" s="55" t="s">
        <v>18</v>
      </c>
      <c r="I8" s="56"/>
      <c r="J8" s="57" t="s">
        <v>102</v>
      </c>
      <c r="K8" s="57"/>
      <c r="L8" s="43"/>
      <c r="M8" s="43"/>
      <c r="N8" s="44"/>
      <c r="O8" s="45"/>
      <c r="P8" s="46"/>
      <c r="Q8" s="47"/>
      <c r="R8" s="48"/>
      <c r="T8" s="58" t="str">
        <f>'[2]SetUp Officials'!P22</f>
        <v> </v>
      </c>
    </row>
    <row r="9" spans="1:20" s="49" customFormat="1" ht="9" customHeight="1">
      <c r="A9" s="51">
        <v>2</v>
      </c>
      <c r="B9" s="39" t="str">
        <f>IF($D9="","",VLOOKUP($D9,'[2]B14 Si Main Draw Prep'!$A$7:$P$38,15))</f>
        <v>DA</v>
      </c>
      <c r="C9" s="39">
        <f>IF($D9="","",VLOOKUP($D9,'[2]B14 Si Main Draw Prep'!$A$7:$P$38,16))</f>
        <v>206</v>
      </c>
      <c r="D9" s="40">
        <v>9</v>
      </c>
      <c r="E9" s="59" t="str">
        <f>UPPER(IF($D9="","",VLOOKUP($D9,'[2]B14 Si Main Draw Prep'!$A$7:$P$38,2)))</f>
        <v>MAKAROV</v>
      </c>
      <c r="F9" s="59" t="str">
        <f>IF($D9="","",VLOOKUP($D9,'[2]B14 Si Main Draw Prep'!$A$7:$P$38,3))</f>
        <v>PAVEL</v>
      </c>
      <c r="G9" s="59"/>
      <c r="H9" s="59" t="str">
        <f>IF($D9="","",VLOOKUP($D9,'[2]B14 Si Main Draw Prep'!$A$7:$P$38,4))</f>
        <v>RUS</v>
      </c>
      <c r="I9" s="60"/>
      <c r="J9" s="43" t="s">
        <v>103</v>
      </c>
      <c r="K9" s="61"/>
      <c r="L9" s="43"/>
      <c r="M9" s="43"/>
      <c r="N9" s="44"/>
      <c r="O9" s="45"/>
      <c r="P9" s="46"/>
      <c r="Q9" s="47"/>
      <c r="R9" s="48"/>
      <c r="T9" s="58" t="str">
        <f>'[2]SetUp Officials'!P23</f>
        <v> </v>
      </c>
    </row>
    <row r="10" spans="1:20" s="49" customFormat="1" ht="9" customHeight="1">
      <c r="A10" s="51"/>
      <c r="B10" s="52"/>
      <c r="C10" s="52"/>
      <c r="D10" s="62"/>
      <c r="E10" s="53"/>
      <c r="F10" s="53"/>
      <c r="G10" s="54"/>
      <c r="H10" s="53"/>
      <c r="I10" s="63"/>
      <c r="J10" s="55" t="s">
        <v>18</v>
      </c>
      <c r="K10" s="64"/>
      <c r="L10" s="57" t="s">
        <v>104</v>
      </c>
      <c r="M10" s="65"/>
      <c r="N10" s="66"/>
      <c r="O10" s="66"/>
      <c r="P10" s="46"/>
      <c r="Q10" s="47"/>
      <c r="R10" s="48"/>
      <c r="T10" s="58" t="str">
        <f>'[2]SetUp Officials'!P24</f>
        <v> </v>
      </c>
    </row>
    <row r="11" spans="1:20" s="49" customFormat="1" ht="9" customHeight="1">
      <c r="A11" s="51">
        <v>3</v>
      </c>
      <c r="B11" s="39" t="str">
        <f>IF($D11="","",VLOOKUP($D11,'[2]B14 Si Main Draw Prep'!$A$7:$P$38,15))</f>
        <v>DA</v>
      </c>
      <c r="C11" s="39">
        <f>IF($D11="","",VLOOKUP($D11,'[2]B14 Si Main Draw Prep'!$A$7:$P$38,16))</f>
        <v>315</v>
      </c>
      <c r="D11" s="40">
        <v>15</v>
      </c>
      <c r="E11" s="59" t="str">
        <f>UPPER(IF($D11="","",VLOOKUP($D11,'[2]B14 Si Main Draw Prep'!$A$7:$P$38,2)))</f>
        <v>SHPANKO</v>
      </c>
      <c r="F11" s="59" t="str">
        <f>IF($D11="","",VLOOKUP($D11,'[2]B14 Si Main Draw Prep'!$A$7:$P$38,3))</f>
        <v>NIKITA</v>
      </c>
      <c r="G11" s="59"/>
      <c r="H11" s="59" t="str">
        <f>IF($D11="","",VLOOKUP($D11,'[2]B14 Si Main Draw Prep'!$A$7:$P$38,4))</f>
        <v>RUS</v>
      </c>
      <c r="I11" s="42"/>
      <c r="J11" s="43"/>
      <c r="K11" s="67"/>
      <c r="L11" s="43" t="s">
        <v>105</v>
      </c>
      <c r="M11" s="68"/>
      <c r="N11" s="66"/>
      <c r="O11" s="66"/>
      <c r="P11" s="46"/>
      <c r="Q11" s="47"/>
      <c r="R11" s="48"/>
      <c r="T11" s="58" t="str">
        <f>'[2]SetUp Officials'!P25</f>
        <v> </v>
      </c>
    </row>
    <row r="12" spans="1:20" s="49" customFormat="1" ht="9" customHeight="1">
      <c r="A12" s="51"/>
      <c r="B12" s="52"/>
      <c r="C12" s="52"/>
      <c r="D12" s="62"/>
      <c r="E12" s="53"/>
      <c r="F12" s="53"/>
      <c r="G12" s="54"/>
      <c r="H12" s="55" t="s">
        <v>18</v>
      </c>
      <c r="I12" s="56"/>
      <c r="J12" s="57" t="s">
        <v>104</v>
      </c>
      <c r="K12" s="69"/>
      <c r="L12" s="43"/>
      <c r="M12" s="68"/>
      <c r="N12" s="66"/>
      <c r="O12" s="66"/>
      <c r="P12" s="46"/>
      <c r="Q12" s="47"/>
      <c r="R12" s="48"/>
      <c r="T12" s="58" t="str">
        <f>'[2]SetUp Officials'!P26</f>
        <v> </v>
      </c>
    </row>
    <row r="13" spans="1:20" s="49" customFormat="1" ht="9" customHeight="1">
      <c r="A13" s="51">
        <v>4</v>
      </c>
      <c r="B13" s="39" t="s">
        <v>63</v>
      </c>
      <c r="C13" s="39">
        <f>IF($D13="","",VLOOKUP($D13,'[2]B14 Si Main Draw Prep'!$A$7:$P$38,16))</f>
        <v>0</v>
      </c>
      <c r="D13" s="40">
        <v>32</v>
      </c>
      <c r="E13" s="59" t="s">
        <v>104</v>
      </c>
      <c r="F13" s="59" t="s">
        <v>106</v>
      </c>
      <c r="G13" s="59"/>
      <c r="H13" s="59" t="s">
        <v>21</v>
      </c>
      <c r="I13" s="70"/>
      <c r="J13" s="43" t="s">
        <v>107</v>
      </c>
      <c r="K13" s="43"/>
      <c r="L13" s="43"/>
      <c r="M13" s="68"/>
      <c r="N13" s="66"/>
      <c r="O13" s="66"/>
      <c r="P13" s="46"/>
      <c r="Q13" s="47"/>
      <c r="R13" s="48"/>
      <c r="T13" s="58" t="str">
        <f>'[2]SetUp Officials'!P27</f>
        <v> </v>
      </c>
    </row>
    <row r="14" spans="1:20" s="49" customFormat="1" ht="9" customHeight="1">
      <c r="A14" s="51"/>
      <c r="B14" s="52"/>
      <c r="C14" s="52"/>
      <c r="D14" s="62"/>
      <c r="E14" s="43"/>
      <c r="F14" s="43"/>
      <c r="G14" s="71"/>
      <c r="H14" s="72"/>
      <c r="I14" s="63"/>
      <c r="J14" s="43"/>
      <c r="K14" s="43"/>
      <c r="L14" s="55" t="s">
        <v>18</v>
      </c>
      <c r="M14" s="64"/>
      <c r="N14" s="57" t="s">
        <v>108</v>
      </c>
      <c r="O14" s="65"/>
      <c r="P14" s="46"/>
      <c r="Q14" s="47"/>
      <c r="R14" s="48"/>
      <c r="T14" s="58" t="str">
        <f>'[2]SetUp Officials'!P28</f>
        <v> </v>
      </c>
    </row>
    <row r="15" spans="1:20" s="49" customFormat="1" ht="9" customHeight="1">
      <c r="A15" s="51">
        <v>5</v>
      </c>
      <c r="B15" s="39" t="s">
        <v>61</v>
      </c>
      <c r="C15" s="39">
        <f>IF($D15="","",VLOOKUP($D15,'[2]B14 Si Main Draw Prep'!$A$7:$P$38,16))</f>
        <v>0</v>
      </c>
      <c r="D15" s="40">
        <v>26</v>
      </c>
      <c r="E15" s="59" t="s">
        <v>109</v>
      </c>
      <c r="F15" s="59">
        <f>IF($D15="","",VLOOKUP($D15,'[2]B14 Si Main Draw Prep'!$A$7:$P$38,3))</f>
        <v>0</v>
      </c>
      <c r="G15" s="59" t="s">
        <v>110</v>
      </c>
      <c r="H15" s="59" t="s">
        <v>21</v>
      </c>
      <c r="I15" s="73"/>
      <c r="J15" s="43"/>
      <c r="K15" s="43"/>
      <c r="L15" s="43"/>
      <c r="M15" s="68"/>
      <c r="N15" s="43" t="s">
        <v>111</v>
      </c>
      <c r="O15" s="74"/>
      <c r="P15" s="44"/>
      <c r="Q15" s="45"/>
      <c r="R15" s="48"/>
      <c r="T15" s="58" t="str">
        <f>'[2]SetUp Officials'!P29</f>
        <v> </v>
      </c>
    </row>
    <row r="16" spans="1:20" s="49" customFormat="1" ht="9" customHeight="1" thickBot="1">
      <c r="A16" s="51"/>
      <c r="B16" s="52"/>
      <c r="C16" s="52"/>
      <c r="D16" s="62"/>
      <c r="E16" s="53"/>
      <c r="F16" s="53"/>
      <c r="G16" s="54"/>
      <c r="H16" s="55" t="s">
        <v>18</v>
      </c>
      <c r="I16" s="56"/>
      <c r="J16" s="57" t="s">
        <v>109</v>
      </c>
      <c r="K16" s="57"/>
      <c r="L16" s="43"/>
      <c r="M16" s="68"/>
      <c r="N16" s="44"/>
      <c r="O16" s="74"/>
      <c r="P16" s="44"/>
      <c r="Q16" s="45"/>
      <c r="R16" s="48"/>
      <c r="T16" s="75" t="str">
        <f>'[2]SetUp Officials'!P30</f>
        <v>None</v>
      </c>
    </row>
    <row r="17" spans="1:18" s="49" customFormat="1" ht="9" customHeight="1">
      <c r="A17" s="51">
        <v>6</v>
      </c>
      <c r="B17" s="39" t="str">
        <f>IF($D17="","",VLOOKUP($D17,'[2]B14 Si Main Draw Prep'!$A$7:$P$38,15))</f>
        <v>DA</v>
      </c>
      <c r="C17" s="39">
        <f>IF($D17="","",VLOOKUP($D17,'[2]B14 Si Main Draw Prep'!$A$7:$P$38,16))</f>
        <v>456</v>
      </c>
      <c r="D17" s="40">
        <v>17</v>
      </c>
      <c r="E17" s="59" t="str">
        <f>UPPER(IF($D17="","",VLOOKUP($D17,'[2]B14 Si Main Draw Prep'!$A$7:$P$38,2)))</f>
        <v>SINKKO</v>
      </c>
      <c r="F17" s="59" t="str">
        <f>IF($D17="","",VLOOKUP($D17,'[2]B14 Si Main Draw Prep'!$A$7:$P$38,3))</f>
        <v>HENRIK</v>
      </c>
      <c r="G17" s="59"/>
      <c r="H17" s="59" t="str">
        <f>IF($D17="","",VLOOKUP($D17,'[2]B14 Si Main Draw Prep'!$A$7:$P$38,4))</f>
        <v>FIN</v>
      </c>
      <c r="I17" s="60"/>
      <c r="J17" s="43" t="s">
        <v>97</v>
      </c>
      <c r="K17" s="61"/>
      <c r="L17" s="43"/>
      <c r="M17" s="68"/>
      <c r="N17" s="44"/>
      <c r="O17" s="74"/>
      <c r="P17" s="44"/>
      <c r="Q17" s="45"/>
      <c r="R17" s="48"/>
    </row>
    <row r="18" spans="1:18" s="49" customFormat="1" ht="9" customHeight="1">
      <c r="A18" s="51"/>
      <c r="B18" s="52"/>
      <c r="C18" s="52"/>
      <c r="D18" s="62"/>
      <c r="E18" s="53"/>
      <c r="F18" s="53"/>
      <c r="G18" s="54"/>
      <c r="H18" s="43"/>
      <c r="I18" s="63"/>
      <c r="J18" s="55" t="s">
        <v>18</v>
      </c>
      <c r="K18" s="64"/>
      <c r="L18" s="57" t="s">
        <v>112</v>
      </c>
      <c r="M18" s="76"/>
      <c r="N18" s="44"/>
      <c r="O18" s="74"/>
      <c r="P18" s="44"/>
      <c r="Q18" s="45"/>
      <c r="R18" s="48"/>
    </row>
    <row r="19" spans="1:18" s="49" customFormat="1" ht="9" customHeight="1">
      <c r="A19" s="51">
        <v>7</v>
      </c>
      <c r="B19" s="39" t="str">
        <f>IF($D19="","",VLOOKUP($D19,'[2]B14 Si Main Draw Prep'!$A$7:$P$38,15))</f>
        <v>WC</v>
      </c>
      <c r="C19" s="39">
        <f>IF($D19="","",VLOOKUP($D19,'[2]B14 Si Main Draw Prep'!$A$7:$P$38,16))</f>
        <v>0</v>
      </c>
      <c r="D19" s="40">
        <v>23</v>
      </c>
      <c r="E19" s="59" t="str">
        <f>UPPER(IF($D19="","",VLOOKUP($D19,'[2]B14 Si Main Draw Prep'!$A$7:$P$38,2)))</f>
        <v>BUBLIK</v>
      </c>
      <c r="F19" s="59" t="str">
        <f>IF($D19="","",VLOOKUP($D19,'[2]B14 Si Main Draw Prep'!$A$7:$P$38,3))</f>
        <v>ALEXANDER</v>
      </c>
      <c r="G19" s="59"/>
      <c r="H19" s="59" t="str">
        <f>IF($D19="","",VLOOKUP($D19,'[2]B14 Si Main Draw Prep'!$A$7:$P$38,4))</f>
        <v>RUS</v>
      </c>
      <c r="I19" s="42"/>
      <c r="J19" s="43"/>
      <c r="K19" s="67"/>
      <c r="L19" s="43" t="s">
        <v>113</v>
      </c>
      <c r="M19" s="66"/>
      <c r="N19" s="44"/>
      <c r="O19" s="74"/>
      <c r="P19" s="44"/>
      <c r="Q19" s="45"/>
      <c r="R19" s="48"/>
    </row>
    <row r="20" spans="1:18" s="49" customFormat="1" ht="9" customHeight="1">
      <c r="A20" s="51"/>
      <c r="B20" s="52"/>
      <c r="C20" s="52"/>
      <c r="D20" s="52"/>
      <c r="E20" s="53"/>
      <c r="F20" s="53"/>
      <c r="G20" s="54"/>
      <c r="H20" s="55" t="s">
        <v>18</v>
      </c>
      <c r="I20" s="56"/>
      <c r="J20" s="57" t="s">
        <v>112</v>
      </c>
      <c r="K20" s="69"/>
      <c r="L20" s="43"/>
      <c r="M20" s="66"/>
      <c r="N20" s="44"/>
      <c r="O20" s="74"/>
      <c r="P20" s="44"/>
      <c r="Q20" s="45"/>
      <c r="R20" s="48"/>
    </row>
    <row r="21" spans="1:18" s="49" customFormat="1" ht="9" customHeight="1">
      <c r="A21" s="38">
        <v>8</v>
      </c>
      <c r="B21" s="39" t="str">
        <f>IF($D21="","",VLOOKUP($D21,'[2]B14 Si Main Draw Prep'!$A$7:$P$38,15))</f>
        <v>DA</v>
      </c>
      <c r="C21" s="39">
        <f>IF($D21="","",VLOOKUP($D21,'[2]B14 Si Main Draw Prep'!$A$7:$P$38,16))</f>
        <v>179</v>
      </c>
      <c r="D21" s="40">
        <v>8</v>
      </c>
      <c r="E21" s="41" t="str">
        <f>UPPER(IF($D21="","",VLOOKUP($D21,'[2]B14 Si Main Draw Prep'!$A$7:$P$38,2)))</f>
        <v>MINASYAN</v>
      </c>
      <c r="F21" s="41" t="str">
        <f>IF($D21="","",VLOOKUP($D21,'[2]B14 Si Main Draw Prep'!$A$7:$P$38,3))</f>
        <v>ALEXANDER</v>
      </c>
      <c r="G21" s="41"/>
      <c r="H21" s="41" t="str">
        <f>IF($D21="","",VLOOKUP($D21,'[2]B14 Si Main Draw Prep'!$A$7:$P$38,4))</f>
        <v>RUS</v>
      </c>
      <c r="I21" s="70"/>
      <c r="J21" s="43" t="s">
        <v>71</v>
      </c>
      <c r="K21" s="43"/>
      <c r="L21" s="43"/>
      <c r="M21" s="66"/>
      <c r="N21" s="44"/>
      <c r="O21" s="74"/>
      <c r="P21" s="44"/>
      <c r="Q21" s="45"/>
      <c r="R21" s="48"/>
    </row>
    <row r="22" spans="1:18" s="49" customFormat="1" ht="9" customHeight="1">
      <c r="A22" s="51"/>
      <c r="B22" s="52"/>
      <c r="C22" s="52"/>
      <c r="D22" s="52"/>
      <c r="E22" s="72"/>
      <c r="F22" s="72"/>
      <c r="G22" s="77"/>
      <c r="H22" s="72"/>
      <c r="I22" s="63"/>
      <c r="J22" s="43"/>
      <c r="K22" s="43"/>
      <c r="L22" s="43"/>
      <c r="M22" s="66"/>
      <c r="N22" s="55" t="s">
        <v>18</v>
      </c>
      <c r="O22" s="64"/>
      <c r="P22" s="57" t="s">
        <v>114</v>
      </c>
      <c r="Q22" s="78"/>
      <c r="R22" s="48"/>
    </row>
    <row r="23" spans="1:18" s="49" customFormat="1" ht="9" customHeight="1">
      <c r="A23" s="38">
        <v>9</v>
      </c>
      <c r="B23" s="39" t="str">
        <f>IF($D23="","",VLOOKUP($D23,'[2]B14 Si Main Draw Prep'!$A$7:$P$38,15))</f>
        <v>DA</v>
      </c>
      <c r="C23" s="39">
        <f>IF($D23="","",VLOOKUP($D23,'[2]B14 Si Main Draw Prep'!$A$7:$P$38,16))</f>
        <v>145</v>
      </c>
      <c r="D23" s="40">
        <v>3</v>
      </c>
      <c r="E23" s="41" t="str">
        <f>UPPER(IF($D23="","",VLOOKUP($D23,'[2]B14 Si Main Draw Prep'!$A$7:$P$38,2)))</f>
        <v>CHEPELEV</v>
      </c>
      <c r="F23" s="41" t="str">
        <f>IF($D23="","",VLOOKUP($D23,'[2]B14 Si Main Draw Prep'!$A$7:$P$38,3))</f>
        <v>ALEXANDER</v>
      </c>
      <c r="G23" s="41"/>
      <c r="H23" s="41" t="str">
        <f>IF($D23="","",VLOOKUP($D23,'[2]B14 Si Main Draw Prep'!$A$7:$P$38,4))</f>
        <v>RUS</v>
      </c>
      <c r="I23" s="42"/>
      <c r="J23" s="43"/>
      <c r="K23" s="43"/>
      <c r="L23" s="43"/>
      <c r="M23" s="66"/>
      <c r="N23" s="44"/>
      <c r="O23" s="74"/>
      <c r="P23" s="43" t="s">
        <v>115</v>
      </c>
      <c r="Q23" s="74"/>
      <c r="R23" s="48"/>
    </row>
    <row r="24" spans="1:18" s="49" customFormat="1" ht="9" customHeight="1">
      <c r="A24" s="51"/>
      <c r="B24" s="52"/>
      <c r="C24" s="52"/>
      <c r="D24" s="52"/>
      <c r="E24" s="53"/>
      <c r="F24" s="53"/>
      <c r="G24" s="54"/>
      <c r="H24" s="55" t="s">
        <v>18</v>
      </c>
      <c r="I24" s="56"/>
      <c r="J24" s="57" t="s">
        <v>114</v>
      </c>
      <c r="K24" s="57"/>
      <c r="L24" s="43"/>
      <c r="M24" s="66"/>
      <c r="N24" s="44"/>
      <c r="O24" s="74"/>
      <c r="P24" s="44"/>
      <c r="Q24" s="74"/>
      <c r="R24" s="48"/>
    </row>
    <row r="25" spans="1:18" s="49" customFormat="1" ht="9" customHeight="1">
      <c r="A25" s="51">
        <v>10</v>
      </c>
      <c r="B25" s="39" t="str">
        <f>IF($D25="","",VLOOKUP($D25,'[2]B14 Si Main Draw Prep'!$A$7:$P$38,15))</f>
        <v>DA</v>
      </c>
      <c r="C25" s="39">
        <f>IF($D25="","",VLOOKUP($D25,'[2]B14 Si Main Draw Prep'!$A$7:$P$38,16))</f>
        <v>236</v>
      </c>
      <c r="D25" s="40">
        <v>13</v>
      </c>
      <c r="E25" s="59" t="str">
        <f>UPPER(IF($D25="","",VLOOKUP($D25,'[2]B14 Si Main Draw Prep'!$A$7:$P$38,2)))</f>
        <v>ALEKSANYAN</v>
      </c>
      <c r="F25" s="59" t="str">
        <f>IF($D25="","",VLOOKUP($D25,'[2]B14 Si Main Draw Prep'!$A$7:$P$38,3))</f>
        <v>PHILLIPP</v>
      </c>
      <c r="G25" s="59"/>
      <c r="H25" s="59" t="str">
        <f>IF($D25="","",VLOOKUP($D25,'[2]B14 Si Main Draw Prep'!$A$7:$P$38,4))</f>
        <v>RUS</v>
      </c>
      <c r="I25" s="60"/>
      <c r="J25" s="43" t="s">
        <v>77</v>
      </c>
      <c r="K25" s="61"/>
      <c r="L25" s="43"/>
      <c r="M25" s="66"/>
      <c r="N25" s="44"/>
      <c r="O25" s="74"/>
      <c r="P25" s="44"/>
      <c r="Q25" s="74"/>
      <c r="R25" s="48"/>
    </row>
    <row r="26" spans="1:18" s="49" customFormat="1" ht="9" customHeight="1">
      <c r="A26" s="51"/>
      <c r="B26" s="52"/>
      <c r="C26" s="52"/>
      <c r="D26" s="62"/>
      <c r="E26" s="53"/>
      <c r="F26" s="53"/>
      <c r="G26" s="54"/>
      <c r="H26" s="53"/>
      <c r="I26" s="63"/>
      <c r="J26" s="55" t="s">
        <v>18</v>
      </c>
      <c r="K26" s="64"/>
      <c r="L26" s="57" t="s">
        <v>114</v>
      </c>
      <c r="M26" s="65"/>
      <c r="N26" s="44"/>
      <c r="O26" s="74"/>
      <c r="P26" s="44"/>
      <c r="Q26" s="74"/>
      <c r="R26" s="48"/>
    </row>
    <row r="27" spans="1:18" s="49" customFormat="1" ht="9" customHeight="1">
      <c r="A27" s="51">
        <v>11</v>
      </c>
      <c r="B27" s="39" t="str">
        <f>IF($D27="","",VLOOKUP($D27,'[2]B14 Si Main Draw Prep'!$A$7:$P$38,15))</f>
        <v>WC</v>
      </c>
      <c r="C27" s="39">
        <f>IF($D27="","",VLOOKUP($D27,'[2]B14 Si Main Draw Prep'!$A$7:$P$38,16))</f>
        <v>0</v>
      </c>
      <c r="D27" s="40">
        <v>22</v>
      </c>
      <c r="E27" s="59" t="str">
        <f>UPPER(IF($D27="","",VLOOKUP($D27,'[2]B14 Si Main Draw Prep'!$A$7:$P$38,2)))</f>
        <v>KUZNETSOV</v>
      </c>
      <c r="F27" s="59" t="str">
        <f>IF($D27="","",VLOOKUP($D27,'[2]B14 Si Main Draw Prep'!$A$7:$P$38,3))</f>
        <v>VADIM</v>
      </c>
      <c r="G27" s="59"/>
      <c r="H27" s="59" t="str">
        <f>IF($D27="","",VLOOKUP($D27,'[2]B14 Si Main Draw Prep'!$A$7:$P$38,4))</f>
        <v>RUS</v>
      </c>
      <c r="I27" s="42"/>
      <c r="J27" s="43"/>
      <c r="K27" s="67"/>
      <c r="L27" s="43" t="s">
        <v>74</v>
      </c>
      <c r="M27" s="68"/>
      <c r="N27" s="44"/>
      <c r="O27" s="74"/>
      <c r="P27" s="44"/>
      <c r="Q27" s="74"/>
      <c r="R27" s="48"/>
    </row>
    <row r="28" spans="1:18" s="49" customFormat="1" ht="9" customHeight="1">
      <c r="A28" s="79"/>
      <c r="B28" s="52"/>
      <c r="C28" s="52"/>
      <c r="D28" s="62"/>
      <c r="E28" s="53"/>
      <c r="F28" s="53"/>
      <c r="G28" s="54"/>
      <c r="H28" s="55" t="s">
        <v>18</v>
      </c>
      <c r="I28" s="56"/>
      <c r="J28" s="57" t="s">
        <v>116</v>
      </c>
      <c r="K28" s="69"/>
      <c r="L28" s="43"/>
      <c r="M28" s="68"/>
      <c r="N28" s="44"/>
      <c r="O28" s="74"/>
      <c r="P28" s="44"/>
      <c r="Q28" s="74"/>
      <c r="R28" s="48"/>
    </row>
    <row r="29" spans="1:18" s="49" customFormat="1" ht="9" customHeight="1">
      <c r="A29" s="51">
        <v>12</v>
      </c>
      <c r="B29" s="39" t="str">
        <f>IF($D29="","",VLOOKUP($D29,'[2]B14 Si Main Draw Prep'!$A$7:$P$38,15))</f>
        <v>WC</v>
      </c>
      <c r="C29" s="39">
        <f>IF($D29="","",VLOOKUP($D29,'[2]B14 Si Main Draw Prep'!$A$7:$P$38,16))</f>
        <v>0</v>
      </c>
      <c r="D29" s="40">
        <v>21</v>
      </c>
      <c r="E29" s="59" t="str">
        <f>UPPER(IF($D29="","",VLOOKUP($D29,'[2]B14 Si Main Draw Prep'!$A$7:$P$38,2)))</f>
        <v>KIPNIS</v>
      </c>
      <c r="F29" s="59" t="str">
        <f>IF($D29="","",VLOOKUP($D29,'[2]B14 Si Main Draw Prep'!$A$7:$P$38,3))</f>
        <v>EVGENY</v>
      </c>
      <c r="G29" s="59"/>
      <c r="H29" s="59" t="str">
        <f>IF($D29="","",VLOOKUP($D29,'[2]B14 Si Main Draw Prep'!$A$7:$P$38,4))</f>
        <v>RUS</v>
      </c>
      <c r="I29" s="70"/>
      <c r="J29" s="43" t="s">
        <v>117</v>
      </c>
      <c r="K29" s="43"/>
      <c r="L29" s="43"/>
      <c r="M29" s="68"/>
      <c r="N29" s="44"/>
      <c r="O29" s="74"/>
      <c r="P29" s="44"/>
      <c r="Q29" s="74"/>
      <c r="R29" s="48"/>
    </row>
    <row r="30" spans="1:18" s="49" customFormat="1" ht="9" customHeight="1">
      <c r="A30" s="51"/>
      <c r="B30" s="52"/>
      <c r="C30" s="52"/>
      <c r="D30" s="62"/>
      <c r="E30" s="43"/>
      <c r="F30" s="43"/>
      <c r="G30" s="71"/>
      <c r="H30" s="72"/>
      <c r="I30" s="63"/>
      <c r="J30" s="43"/>
      <c r="K30" s="43"/>
      <c r="L30" s="55" t="s">
        <v>18</v>
      </c>
      <c r="M30" s="64"/>
      <c r="N30" s="57" t="s">
        <v>114</v>
      </c>
      <c r="O30" s="80"/>
      <c r="P30" s="44"/>
      <c r="Q30" s="74"/>
      <c r="R30" s="48"/>
    </row>
    <row r="31" spans="1:18" s="49" customFormat="1" ht="9" customHeight="1">
      <c r="A31" s="51">
        <v>13</v>
      </c>
      <c r="B31" s="39" t="s">
        <v>61</v>
      </c>
      <c r="C31" s="39">
        <f>IF($D31="","",VLOOKUP($D31,'[2]B14 Si Main Draw Prep'!$A$7:$P$38,16))</f>
        <v>0</v>
      </c>
      <c r="D31" s="40">
        <v>30</v>
      </c>
      <c r="E31" s="59" t="s">
        <v>118</v>
      </c>
      <c r="F31" s="59" t="s">
        <v>106</v>
      </c>
      <c r="G31" s="59"/>
      <c r="H31" s="59" t="s">
        <v>21</v>
      </c>
      <c r="I31" s="73"/>
      <c r="J31" s="43"/>
      <c r="K31" s="43"/>
      <c r="L31" s="43"/>
      <c r="M31" s="68"/>
      <c r="N31" s="43" t="s">
        <v>119</v>
      </c>
      <c r="O31" s="45"/>
      <c r="P31" s="44"/>
      <c r="Q31" s="74"/>
      <c r="R31" s="48"/>
    </row>
    <row r="32" spans="1:18" s="49" customFormat="1" ht="9" customHeight="1">
      <c r="A32" s="51"/>
      <c r="B32" s="52"/>
      <c r="C32" s="52"/>
      <c r="D32" s="62"/>
      <c r="E32" s="53"/>
      <c r="F32" s="53"/>
      <c r="G32" s="54"/>
      <c r="H32" s="55" t="s">
        <v>18</v>
      </c>
      <c r="I32" s="56"/>
      <c r="J32" s="57" t="s">
        <v>118</v>
      </c>
      <c r="K32" s="57"/>
      <c r="L32" s="43"/>
      <c r="M32" s="68"/>
      <c r="N32" s="44"/>
      <c r="O32" s="45"/>
      <c r="P32" s="44"/>
      <c r="Q32" s="74"/>
      <c r="R32" s="48"/>
    </row>
    <row r="33" spans="1:18" s="49" customFormat="1" ht="9" customHeight="1">
      <c r="A33" s="51">
        <v>14</v>
      </c>
      <c r="B33" s="39" t="str">
        <f>IF($D33="","",VLOOKUP($D33,'[2]B14 Si Main Draw Prep'!$A$7:$P$38,15))</f>
        <v>DA</v>
      </c>
      <c r="C33" s="39">
        <f>IF($D33="","",VLOOKUP($D33,'[2]B14 Si Main Draw Prep'!$A$7:$P$38,16))</f>
        <v>233</v>
      </c>
      <c r="D33" s="40">
        <v>12</v>
      </c>
      <c r="E33" s="59" t="str">
        <f>UPPER(IF($D33="","",VLOOKUP($D33,'[2]B14 Si Main Draw Prep'!$A$7:$P$38,2)))</f>
        <v>NAGAYTSEV</v>
      </c>
      <c r="F33" s="59" t="str">
        <f>IF($D33="","",VLOOKUP($D33,'[2]B14 Si Main Draw Prep'!$A$7:$P$38,3))</f>
        <v>ALEXANDER</v>
      </c>
      <c r="G33" s="59"/>
      <c r="H33" s="59" t="str">
        <f>IF($D33="","",VLOOKUP($D33,'[2]B14 Si Main Draw Prep'!$A$7:$P$38,4))</f>
        <v>RUS</v>
      </c>
      <c r="I33" s="60"/>
      <c r="J33" s="43" t="s">
        <v>120</v>
      </c>
      <c r="K33" s="61"/>
      <c r="L33" s="43"/>
      <c r="M33" s="68"/>
      <c r="N33" s="44"/>
      <c r="O33" s="45"/>
      <c r="P33" s="44"/>
      <c r="Q33" s="74"/>
      <c r="R33" s="48"/>
    </row>
    <row r="34" spans="1:18" s="49" customFormat="1" ht="9" customHeight="1">
      <c r="A34" s="51"/>
      <c r="B34" s="52"/>
      <c r="C34" s="52"/>
      <c r="D34" s="62"/>
      <c r="E34" s="53"/>
      <c r="F34" s="53"/>
      <c r="G34" s="54"/>
      <c r="H34" s="43"/>
      <c r="I34" s="63"/>
      <c r="J34" s="55" t="s">
        <v>18</v>
      </c>
      <c r="K34" s="64"/>
      <c r="L34" s="57" t="s">
        <v>118</v>
      </c>
      <c r="M34" s="76"/>
      <c r="N34" s="44"/>
      <c r="O34" s="45"/>
      <c r="P34" s="44"/>
      <c r="Q34" s="74"/>
      <c r="R34" s="48"/>
    </row>
    <row r="35" spans="1:18" s="49" customFormat="1" ht="9" customHeight="1">
      <c r="A35" s="51">
        <v>15</v>
      </c>
      <c r="B35" s="39" t="str">
        <f>IF($D35="","",VLOOKUP($D35,'[2]B14 Si Main Draw Prep'!$A$7:$P$38,15))</f>
        <v>WC</v>
      </c>
      <c r="C35" s="39">
        <f>IF($D35="","",VLOOKUP($D35,'[2]B14 Si Main Draw Prep'!$A$7:$P$38,16))</f>
        <v>0</v>
      </c>
      <c r="D35" s="40">
        <v>20</v>
      </c>
      <c r="E35" s="59" t="str">
        <f>UPPER(IF($D35="","",VLOOKUP($D35,'[2]B14 Si Main Draw Prep'!$A$7:$P$38,2)))</f>
        <v>AKOULININ</v>
      </c>
      <c r="F35" s="59" t="str">
        <f>IF($D35="","",VLOOKUP($D35,'[2]B14 Si Main Draw Prep'!$A$7:$P$38,3))</f>
        <v>PAVEL</v>
      </c>
      <c r="G35" s="59"/>
      <c r="H35" s="59" t="str">
        <f>IF($D35="","",VLOOKUP($D35,'[2]B14 Si Main Draw Prep'!$A$7:$P$38,4))</f>
        <v>RUS</v>
      </c>
      <c r="I35" s="42"/>
      <c r="J35" s="43"/>
      <c r="K35" s="67"/>
      <c r="L35" s="43" t="s">
        <v>121</v>
      </c>
      <c r="M35" s="66"/>
      <c r="N35" s="44"/>
      <c r="O35" s="45"/>
      <c r="P35" s="44"/>
      <c r="Q35" s="74"/>
      <c r="R35" s="48"/>
    </row>
    <row r="36" spans="1:18" s="49" customFormat="1" ht="9" customHeight="1">
      <c r="A36" s="51"/>
      <c r="B36" s="52"/>
      <c r="C36" s="52"/>
      <c r="D36" s="52"/>
      <c r="E36" s="53"/>
      <c r="F36" s="53"/>
      <c r="G36" s="54"/>
      <c r="H36" s="55" t="s">
        <v>18</v>
      </c>
      <c r="I36" s="56"/>
      <c r="J36" s="57" t="s">
        <v>122</v>
      </c>
      <c r="K36" s="69"/>
      <c r="L36" s="43"/>
      <c r="M36" s="66"/>
      <c r="N36" s="44"/>
      <c r="O36" s="45"/>
      <c r="P36" s="44"/>
      <c r="Q36" s="74"/>
      <c r="R36" s="48"/>
    </row>
    <row r="37" spans="1:18" s="49" customFormat="1" ht="9" customHeight="1">
      <c r="A37" s="38">
        <v>16</v>
      </c>
      <c r="B37" s="39" t="str">
        <f>IF($D37="","",VLOOKUP($D37,'[2]B14 Si Main Draw Prep'!$A$7:$P$38,15))</f>
        <v>DA</v>
      </c>
      <c r="C37" s="39">
        <f>IF($D37="","",VLOOKUP($D37,'[2]B14 Si Main Draw Prep'!$A$7:$P$38,16))</f>
        <v>161</v>
      </c>
      <c r="D37" s="40">
        <v>6</v>
      </c>
      <c r="E37" s="41" t="str">
        <f>UPPER(IF($D37="","",VLOOKUP($D37,'[2]B14 Si Main Draw Prep'!$A$7:$P$38,2)))</f>
        <v>BARYSHEV</v>
      </c>
      <c r="F37" s="41" t="str">
        <f>IF($D37="","",VLOOKUP($D37,'[2]B14 Si Main Draw Prep'!$A$7:$P$38,3))</f>
        <v>SERGEY</v>
      </c>
      <c r="G37" s="41"/>
      <c r="H37" s="41" t="str">
        <f>IF($D37="","",VLOOKUP($D37,'[2]B14 Si Main Draw Prep'!$A$7:$P$38,4))</f>
        <v>RUS</v>
      </c>
      <c r="I37" s="70"/>
      <c r="J37" s="43" t="s">
        <v>123</v>
      </c>
      <c r="K37" s="43"/>
      <c r="L37" s="43"/>
      <c r="M37" s="66"/>
      <c r="N37" s="45"/>
      <c r="O37" s="45"/>
      <c r="P37" s="44"/>
      <c r="Q37" s="74"/>
      <c r="R37" s="48"/>
    </row>
    <row r="38" spans="1:18" s="49" customFormat="1" ht="9" customHeight="1">
      <c r="A38" s="51"/>
      <c r="B38" s="52"/>
      <c r="C38" s="52"/>
      <c r="D38" s="52"/>
      <c r="E38" s="53"/>
      <c r="F38" s="53"/>
      <c r="G38" s="54"/>
      <c r="H38" s="53"/>
      <c r="I38" s="63"/>
      <c r="J38" s="43"/>
      <c r="K38" s="43"/>
      <c r="L38" s="43"/>
      <c r="M38" s="66"/>
      <c r="N38" s="81" t="s">
        <v>26</v>
      </c>
      <c r="O38" s="82"/>
      <c r="P38" s="57" t="s">
        <v>124</v>
      </c>
      <c r="Q38" s="83"/>
      <c r="R38" s="48"/>
    </row>
    <row r="39" spans="1:18" s="49" customFormat="1" ht="9" customHeight="1">
      <c r="A39" s="38">
        <v>17</v>
      </c>
      <c r="B39" s="39" t="str">
        <f>IF($D39="","",VLOOKUP($D39,'[2]B14 Si Main Draw Prep'!$A$7:$P$38,15))</f>
        <v>DA</v>
      </c>
      <c r="C39" s="39">
        <f>IF($D39="","",VLOOKUP($D39,'[2]B14 Si Main Draw Prep'!$A$7:$P$38,16))</f>
        <v>166</v>
      </c>
      <c r="D39" s="40">
        <v>7</v>
      </c>
      <c r="E39" s="41" t="str">
        <f>UPPER(IF($D39="","",VLOOKUP($D39,'[2]B14 Si Main Draw Prep'!$A$7:$P$38,2)))</f>
        <v>MNYSHKIN</v>
      </c>
      <c r="F39" s="41" t="str">
        <f>IF($D39="","",VLOOKUP($D39,'[2]B14 Si Main Draw Prep'!$A$7:$P$38,3))</f>
        <v>DMITRIY</v>
      </c>
      <c r="G39" s="41"/>
      <c r="H39" s="41" t="str">
        <f>IF($D39="","",VLOOKUP($D39,'[2]B14 Si Main Draw Prep'!$A$7:$P$38,4))</f>
        <v>RUS</v>
      </c>
      <c r="I39" s="42"/>
      <c r="J39" s="43"/>
      <c r="K39" s="43"/>
      <c r="L39" s="43"/>
      <c r="M39" s="66"/>
      <c r="N39" s="55" t="s">
        <v>18</v>
      </c>
      <c r="O39" s="84"/>
      <c r="P39" s="43" t="s">
        <v>125</v>
      </c>
      <c r="Q39" s="74"/>
      <c r="R39" s="48"/>
    </row>
    <row r="40" spans="1:18" s="49" customFormat="1" ht="9" customHeight="1">
      <c r="A40" s="51"/>
      <c r="B40" s="52"/>
      <c r="C40" s="52"/>
      <c r="D40" s="52"/>
      <c r="E40" s="53"/>
      <c r="F40" s="53"/>
      <c r="G40" s="54"/>
      <c r="H40" s="55" t="s">
        <v>18</v>
      </c>
      <c r="I40" s="56"/>
      <c r="J40" s="57" t="s">
        <v>126</v>
      </c>
      <c r="K40" s="57"/>
      <c r="L40" s="43"/>
      <c r="M40" s="66"/>
      <c r="N40" s="44"/>
      <c r="O40" s="45"/>
      <c r="P40" s="44"/>
      <c r="Q40" s="74"/>
      <c r="R40" s="48"/>
    </row>
    <row r="41" spans="1:18" s="49" customFormat="1" ht="9" customHeight="1">
      <c r="A41" s="51">
        <v>18</v>
      </c>
      <c r="B41" s="39" t="s">
        <v>61</v>
      </c>
      <c r="C41" s="39">
        <f>IF($D41="","",VLOOKUP($D41,'[2]B14 Si Main Draw Prep'!$A$7:$P$38,16))</f>
        <v>0</v>
      </c>
      <c r="D41" s="40">
        <v>24</v>
      </c>
      <c r="E41" s="59" t="s">
        <v>127</v>
      </c>
      <c r="F41" s="59" t="s">
        <v>128</v>
      </c>
      <c r="G41" s="59"/>
      <c r="H41" s="59" t="s">
        <v>21</v>
      </c>
      <c r="I41" s="60"/>
      <c r="J41" s="43" t="s">
        <v>129</v>
      </c>
      <c r="K41" s="61"/>
      <c r="L41" s="43"/>
      <c r="M41" s="66"/>
      <c r="N41" s="44"/>
      <c r="O41" s="45"/>
      <c r="P41" s="44"/>
      <c r="Q41" s="74"/>
      <c r="R41" s="48"/>
    </row>
    <row r="42" spans="1:18" s="49" customFormat="1" ht="9" customHeight="1">
      <c r="A42" s="51"/>
      <c r="B42" s="52"/>
      <c r="C42" s="52"/>
      <c r="D42" s="62"/>
      <c r="E42" s="53"/>
      <c r="F42" s="53"/>
      <c r="G42" s="54"/>
      <c r="H42" s="53"/>
      <c r="I42" s="63"/>
      <c r="J42" s="55" t="s">
        <v>18</v>
      </c>
      <c r="K42" s="64"/>
      <c r="L42" s="57" t="s">
        <v>130</v>
      </c>
      <c r="M42" s="65"/>
      <c r="N42" s="44"/>
      <c r="O42" s="45"/>
      <c r="P42" s="44"/>
      <c r="Q42" s="74"/>
      <c r="R42" s="48"/>
    </row>
    <row r="43" spans="1:18" s="49" customFormat="1" ht="9" customHeight="1">
      <c r="A43" s="51">
        <v>19</v>
      </c>
      <c r="B43" s="39" t="str">
        <f>IF($D43="","",VLOOKUP($D43,'[2]B14 Si Main Draw Prep'!$A$7:$P$38,15))</f>
        <v>DA</v>
      </c>
      <c r="C43" s="39">
        <f>IF($D43="","",VLOOKUP($D43,'[2]B14 Si Main Draw Prep'!$A$7:$P$38,16))</f>
        <v>525</v>
      </c>
      <c r="D43" s="40">
        <v>19</v>
      </c>
      <c r="E43" s="59" t="str">
        <f>UPPER(IF($D43="","",VLOOKUP($D43,'[2]B14 Si Main Draw Prep'!$A$7:$P$38,2)))</f>
        <v>KOSHELEV</v>
      </c>
      <c r="F43" s="59" t="str">
        <f>IF($D43="","",VLOOKUP($D43,'[2]B14 Si Main Draw Prep'!$A$7:$P$38,3))</f>
        <v>ILYA</v>
      </c>
      <c r="G43" s="59"/>
      <c r="H43" s="59" t="str">
        <f>IF($D43="","",VLOOKUP($D43,'[2]B14 Si Main Draw Prep'!$A$7:$P$38,4))</f>
        <v>RUS</v>
      </c>
      <c r="I43" s="42"/>
      <c r="J43" s="43"/>
      <c r="K43" s="67"/>
      <c r="L43" s="43" t="s">
        <v>131</v>
      </c>
      <c r="M43" s="68"/>
      <c r="N43" s="44"/>
      <c r="O43" s="45"/>
      <c r="P43" s="44"/>
      <c r="Q43" s="74"/>
      <c r="R43" s="48"/>
    </row>
    <row r="44" spans="1:18" s="49" customFormat="1" ht="9" customHeight="1">
      <c r="A44" s="51"/>
      <c r="B44" s="52"/>
      <c r="C44" s="52"/>
      <c r="D44" s="62"/>
      <c r="E44" s="53"/>
      <c r="F44" s="53"/>
      <c r="G44" s="54"/>
      <c r="H44" s="55" t="s">
        <v>18</v>
      </c>
      <c r="I44" s="56"/>
      <c r="J44" s="57" t="s">
        <v>130</v>
      </c>
      <c r="K44" s="69"/>
      <c r="L44" s="43"/>
      <c r="M44" s="68"/>
      <c r="N44" s="44"/>
      <c r="O44" s="45"/>
      <c r="P44" s="44"/>
      <c r="Q44" s="74"/>
      <c r="R44" s="48"/>
    </row>
    <row r="45" spans="1:18" s="49" customFormat="1" ht="9" customHeight="1">
      <c r="A45" s="51">
        <v>20</v>
      </c>
      <c r="B45" s="39" t="str">
        <f>IF($D45="","",VLOOKUP($D45,'[2]B14 Si Main Draw Prep'!$A$7:$P$38,15))</f>
        <v>DA</v>
      </c>
      <c r="C45" s="39">
        <f>IF($D45="","",VLOOKUP($D45,'[2]B14 Si Main Draw Prep'!$A$7:$P$38,16))</f>
        <v>413</v>
      </c>
      <c r="D45" s="40">
        <v>16</v>
      </c>
      <c r="E45" s="59" t="str">
        <f>UPPER(IF($D45="","",VLOOKUP($D45,'[2]B14 Si Main Draw Prep'!$A$7:$P$38,2)))</f>
        <v>NAUMKIN</v>
      </c>
      <c r="F45" s="59" t="str">
        <f>IF($D45="","",VLOOKUP($D45,'[2]B14 Si Main Draw Prep'!$A$7:$P$38,3))</f>
        <v>VYACHESLAV</v>
      </c>
      <c r="G45" s="59"/>
      <c r="H45" s="59" t="str">
        <f>IF($D45="","",VLOOKUP($D45,'[2]B14 Si Main Draw Prep'!$A$7:$P$38,4))</f>
        <v>RUS</v>
      </c>
      <c r="I45" s="70"/>
      <c r="J45" s="43" t="s">
        <v>132</v>
      </c>
      <c r="K45" s="43"/>
      <c r="L45" s="43"/>
      <c r="M45" s="68"/>
      <c r="N45" s="44"/>
      <c r="O45" s="45"/>
      <c r="P45" s="44"/>
      <c r="Q45" s="74"/>
      <c r="R45" s="48"/>
    </row>
    <row r="46" spans="1:18" s="49" customFormat="1" ht="9" customHeight="1">
      <c r="A46" s="51"/>
      <c r="B46" s="52"/>
      <c r="C46" s="52"/>
      <c r="D46" s="62"/>
      <c r="E46" s="43"/>
      <c r="F46" s="43"/>
      <c r="G46" s="71"/>
      <c r="H46" s="72"/>
      <c r="I46" s="63"/>
      <c r="J46" s="43"/>
      <c r="K46" s="43"/>
      <c r="L46" s="55" t="s">
        <v>18</v>
      </c>
      <c r="M46" s="64"/>
      <c r="N46" s="57" t="s">
        <v>130</v>
      </c>
      <c r="O46" s="78"/>
      <c r="P46" s="44"/>
      <c r="Q46" s="74"/>
      <c r="R46" s="48"/>
    </row>
    <row r="47" spans="1:18" s="49" customFormat="1" ht="9" customHeight="1">
      <c r="A47" s="51">
        <v>21</v>
      </c>
      <c r="B47" s="39" t="str">
        <f>IF($D47="","",VLOOKUP($D47,'[2]B14 Si Main Draw Prep'!$A$7:$P$38,15))</f>
        <v>DA</v>
      </c>
      <c r="C47" s="39">
        <f>IF($D47="","",VLOOKUP($D47,'[2]B14 Si Main Draw Prep'!$A$7:$P$38,16))</f>
        <v>507</v>
      </c>
      <c r="D47" s="40">
        <v>18</v>
      </c>
      <c r="E47" s="59" t="str">
        <f>UPPER(IF($D47="","",VLOOKUP($D47,'[2]B14 Si Main Draw Prep'!$A$7:$P$38,2)))</f>
        <v>NAUMKIN</v>
      </c>
      <c r="F47" s="59" t="str">
        <f>IF($D47="","",VLOOKUP($D47,'[2]B14 Si Main Draw Prep'!$A$7:$P$38,3))</f>
        <v>VLADISLAV</v>
      </c>
      <c r="G47" s="59"/>
      <c r="H47" s="59" t="str">
        <f>IF($D47="","",VLOOKUP($D47,'[2]B14 Si Main Draw Prep'!$A$7:$P$38,4))</f>
        <v>RUS</v>
      </c>
      <c r="I47" s="73"/>
      <c r="J47" s="43"/>
      <c r="K47" s="43"/>
      <c r="L47" s="43"/>
      <c r="M47" s="68"/>
      <c r="N47" s="43" t="s">
        <v>133</v>
      </c>
      <c r="O47" s="74"/>
      <c r="P47" s="44"/>
      <c r="Q47" s="74"/>
      <c r="R47" s="48"/>
    </row>
    <row r="48" spans="1:18" s="49" customFormat="1" ht="9" customHeight="1">
      <c r="A48" s="51"/>
      <c r="B48" s="52"/>
      <c r="C48" s="52"/>
      <c r="D48" s="62"/>
      <c r="E48" s="53"/>
      <c r="F48" s="53"/>
      <c r="G48" s="54"/>
      <c r="H48" s="55" t="s">
        <v>18</v>
      </c>
      <c r="I48" s="56"/>
      <c r="J48" s="57" t="s">
        <v>134</v>
      </c>
      <c r="K48" s="57"/>
      <c r="L48" s="43"/>
      <c r="M48" s="68"/>
      <c r="N48" s="44"/>
      <c r="O48" s="74"/>
      <c r="P48" s="44"/>
      <c r="Q48" s="74"/>
      <c r="R48" s="48"/>
    </row>
    <row r="49" spans="1:18" s="49" customFormat="1" ht="9" customHeight="1">
      <c r="A49" s="51">
        <v>22</v>
      </c>
      <c r="B49" s="39" t="s">
        <v>61</v>
      </c>
      <c r="C49" s="39">
        <f>IF($D49="","",VLOOKUP($D49,'[2]B14 Si Main Draw Prep'!$A$7:$P$38,16))</f>
        <v>0</v>
      </c>
      <c r="D49" s="40">
        <v>31</v>
      </c>
      <c r="E49" s="59" t="s">
        <v>134</v>
      </c>
      <c r="F49" s="59" t="s">
        <v>135</v>
      </c>
      <c r="G49" s="59"/>
      <c r="H49" s="59" t="s">
        <v>21</v>
      </c>
      <c r="I49" s="60"/>
      <c r="J49" s="43" t="s">
        <v>136</v>
      </c>
      <c r="K49" s="61"/>
      <c r="L49" s="43"/>
      <c r="M49" s="68"/>
      <c r="N49" s="44"/>
      <c r="O49" s="74"/>
      <c r="P49" s="44"/>
      <c r="Q49" s="74"/>
      <c r="R49" s="48"/>
    </row>
    <row r="50" spans="1:18" s="49" customFormat="1" ht="9" customHeight="1">
      <c r="A50" s="51"/>
      <c r="B50" s="52"/>
      <c r="C50" s="52"/>
      <c r="D50" s="62"/>
      <c r="E50" s="53"/>
      <c r="F50" s="53"/>
      <c r="G50" s="54"/>
      <c r="H50" s="43"/>
      <c r="I50" s="63"/>
      <c r="J50" s="55" t="s">
        <v>18</v>
      </c>
      <c r="K50" s="64"/>
      <c r="L50" s="57" t="s">
        <v>137</v>
      </c>
      <c r="M50" s="76"/>
      <c r="N50" s="44"/>
      <c r="O50" s="74"/>
      <c r="P50" s="44"/>
      <c r="Q50" s="74"/>
      <c r="R50" s="48"/>
    </row>
    <row r="51" spans="1:18" s="49" customFormat="1" ht="9" customHeight="1">
      <c r="A51" s="51">
        <v>23</v>
      </c>
      <c r="B51" s="39" t="str">
        <f>IF($D51="","",VLOOKUP($D51,'[2]B14 Si Main Draw Prep'!$A$7:$P$38,15))</f>
        <v>DA</v>
      </c>
      <c r="C51" s="39">
        <f>IF($D51="","",VLOOKUP($D51,'[2]B14 Si Main Draw Prep'!$A$7:$P$38,16))</f>
        <v>214</v>
      </c>
      <c r="D51" s="40">
        <v>11</v>
      </c>
      <c r="E51" s="59" t="str">
        <f>UPPER(IF($D51="","",VLOOKUP($D51,'[2]B14 Si Main Draw Prep'!$A$7:$P$38,2)))</f>
        <v>RUBLEV</v>
      </c>
      <c r="F51" s="59" t="str">
        <f>IF($D51="","",VLOOKUP($D51,'[2]B14 Si Main Draw Prep'!$A$7:$P$38,3))</f>
        <v>ANDREY</v>
      </c>
      <c r="G51" s="59"/>
      <c r="H51" s="59" t="str">
        <f>IF($D51="","",VLOOKUP($D51,'[2]B14 Si Main Draw Prep'!$A$7:$P$38,4))</f>
        <v>RUS</v>
      </c>
      <c r="I51" s="42"/>
      <c r="J51" s="43"/>
      <c r="K51" s="67"/>
      <c r="L51" s="43" t="s">
        <v>91</v>
      </c>
      <c r="M51" s="66"/>
      <c r="N51" s="44"/>
      <c r="O51" s="74"/>
      <c r="P51" s="44"/>
      <c r="Q51" s="74"/>
      <c r="R51" s="48"/>
    </row>
    <row r="52" spans="1:18" s="49" customFormat="1" ht="9" customHeight="1">
      <c r="A52" s="51"/>
      <c r="B52" s="52"/>
      <c r="C52" s="52"/>
      <c r="D52" s="52"/>
      <c r="E52" s="53"/>
      <c r="F52" s="53"/>
      <c r="G52" s="54"/>
      <c r="H52" s="55" t="s">
        <v>18</v>
      </c>
      <c r="I52" s="56"/>
      <c r="J52" s="57" t="s">
        <v>137</v>
      </c>
      <c r="K52" s="69"/>
      <c r="L52" s="43"/>
      <c r="M52" s="66"/>
      <c r="N52" s="44"/>
      <c r="O52" s="74"/>
      <c r="P52" s="44"/>
      <c r="Q52" s="74"/>
      <c r="R52" s="48"/>
    </row>
    <row r="53" spans="1:18" s="49" customFormat="1" ht="9" customHeight="1">
      <c r="A53" s="38">
        <v>24</v>
      </c>
      <c r="B53" s="39" t="str">
        <f>IF($D53="","",VLOOKUP($D53,'[2]B14 Si Main Draw Prep'!$A$7:$P$38,15))</f>
        <v>DA</v>
      </c>
      <c r="C53" s="39">
        <f>IF($D53="","",VLOOKUP($D53,'[2]B14 Si Main Draw Prep'!$A$7:$P$38,16))</f>
        <v>147</v>
      </c>
      <c r="D53" s="40">
        <v>4</v>
      </c>
      <c r="E53" s="41" t="str">
        <f>UPPER(IF($D53="","",VLOOKUP($D53,'[2]B14 Si Main Draw Prep'!$A$7:$P$38,2)))</f>
        <v>NASHATYRKIN</v>
      </c>
      <c r="F53" s="41" t="str">
        <f>IF($D53="","",VLOOKUP($D53,'[2]B14 Si Main Draw Prep'!$A$7:$P$38,3))</f>
        <v>ROMAN</v>
      </c>
      <c r="G53" s="41"/>
      <c r="H53" s="41" t="str">
        <f>IF($D53="","",VLOOKUP($D53,'[2]B14 Si Main Draw Prep'!$A$7:$P$38,4))</f>
        <v>RUS</v>
      </c>
      <c r="I53" s="70"/>
      <c r="J53" s="43" t="s">
        <v>96</v>
      </c>
      <c r="K53" s="43"/>
      <c r="L53" s="43"/>
      <c r="M53" s="66"/>
      <c r="N53" s="44"/>
      <c r="O53" s="74"/>
      <c r="P53" s="44"/>
      <c r="Q53" s="74"/>
      <c r="R53" s="48"/>
    </row>
    <row r="54" spans="1:18" s="49" customFormat="1" ht="9" customHeight="1">
      <c r="A54" s="51"/>
      <c r="B54" s="52"/>
      <c r="C54" s="52"/>
      <c r="D54" s="52"/>
      <c r="E54" s="72"/>
      <c r="F54" s="72"/>
      <c r="G54" s="77"/>
      <c r="H54" s="72"/>
      <c r="I54" s="63"/>
      <c r="J54" s="43"/>
      <c r="K54" s="43"/>
      <c r="L54" s="43"/>
      <c r="M54" s="66"/>
      <c r="N54" s="55" t="s">
        <v>18</v>
      </c>
      <c r="O54" s="64"/>
      <c r="P54" s="57" t="s">
        <v>124</v>
      </c>
      <c r="Q54" s="80"/>
      <c r="R54" s="48"/>
    </row>
    <row r="55" spans="1:18" s="49" customFormat="1" ht="9" customHeight="1">
      <c r="A55" s="38">
        <v>25</v>
      </c>
      <c r="B55" s="39" t="str">
        <f>IF($D55="","",VLOOKUP($D55,'[2]B14 Si Main Draw Prep'!$A$7:$P$38,15))</f>
        <v>DA</v>
      </c>
      <c r="C55" s="39">
        <f>IF($D55="","",VLOOKUP($D55,'[2]B14 Si Main Draw Prep'!$A$7:$P$38,16))</f>
        <v>159</v>
      </c>
      <c r="D55" s="40">
        <v>5</v>
      </c>
      <c r="E55" s="41" t="str">
        <f>UPPER(IF($D55="","",VLOOKUP($D55,'[2]B14 Si Main Draw Prep'!$A$7:$P$38,2)))</f>
        <v>KOROLEV</v>
      </c>
      <c r="F55" s="41" t="str">
        <f>IF($D55="","",VLOOKUP($D55,'[2]B14 Si Main Draw Prep'!$A$7:$P$38,3))</f>
        <v>VLADIMIR</v>
      </c>
      <c r="G55" s="41"/>
      <c r="H55" s="41" t="str">
        <f>IF($D55="","",VLOOKUP($D55,'[2]B14 Si Main Draw Prep'!$A$7:$P$38,4))</f>
        <v>RUS</v>
      </c>
      <c r="I55" s="42"/>
      <c r="J55" s="43"/>
      <c r="K55" s="43"/>
      <c r="L55" s="43"/>
      <c r="M55" s="66"/>
      <c r="N55" s="44"/>
      <c r="O55" s="74"/>
      <c r="P55" s="43" t="s">
        <v>138</v>
      </c>
      <c r="Q55" s="45"/>
      <c r="R55" s="48"/>
    </row>
    <row r="56" spans="1:18" s="49" customFormat="1" ht="9" customHeight="1">
      <c r="A56" s="51"/>
      <c r="B56" s="52"/>
      <c r="C56" s="52"/>
      <c r="D56" s="52"/>
      <c r="E56" s="53"/>
      <c r="F56" s="53"/>
      <c r="G56" s="54"/>
      <c r="H56" s="55" t="s">
        <v>18</v>
      </c>
      <c r="I56" s="56"/>
      <c r="J56" s="57" t="s">
        <v>139</v>
      </c>
      <c r="K56" s="57"/>
      <c r="L56" s="43"/>
      <c r="M56" s="66"/>
      <c r="N56" s="44"/>
      <c r="O56" s="74"/>
      <c r="P56" s="44"/>
      <c r="Q56" s="45"/>
      <c r="R56" s="48"/>
    </row>
    <row r="57" spans="1:18" s="49" customFormat="1" ht="9" customHeight="1">
      <c r="A57" s="51">
        <v>26</v>
      </c>
      <c r="B57" s="39" t="str">
        <f>IF($D57="","",VLOOKUP($D57,'[2]B14 Si Main Draw Prep'!$A$7:$P$38,15))</f>
        <v>DA</v>
      </c>
      <c r="C57" s="39">
        <f>IF($D57="","",VLOOKUP($D57,'[2]B14 Si Main Draw Prep'!$A$7:$P$38,16))</f>
        <v>297</v>
      </c>
      <c r="D57" s="40">
        <v>14</v>
      </c>
      <c r="E57" s="59" t="str">
        <f>UPPER(IF($D57="","",VLOOKUP($D57,'[2]B14 Si Main Draw Prep'!$A$7:$P$38,2)))</f>
        <v>VASILYEV</v>
      </c>
      <c r="F57" s="59" t="str">
        <f>IF($D57="","",VLOOKUP($D57,'[2]B14 Si Main Draw Prep'!$A$7:$P$38,3))</f>
        <v>ILYA</v>
      </c>
      <c r="G57" s="59"/>
      <c r="H57" s="59" t="str">
        <f>IF($D57="","",VLOOKUP($D57,'[2]B14 Si Main Draw Prep'!$A$7:$P$38,4))</f>
        <v>RUS</v>
      </c>
      <c r="I57" s="60"/>
      <c r="J57" s="43" t="s">
        <v>140</v>
      </c>
      <c r="K57" s="61"/>
      <c r="L57" s="43"/>
      <c r="M57" s="66"/>
      <c r="N57" s="44"/>
      <c r="O57" s="74"/>
      <c r="P57" s="44"/>
      <c r="Q57" s="45"/>
      <c r="R57" s="48"/>
    </row>
    <row r="58" spans="1:18" s="49" customFormat="1" ht="9" customHeight="1">
      <c r="A58" s="51"/>
      <c r="B58" s="52"/>
      <c r="C58" s="52"/>
      <c r="D58" s="62"/>
      <c r="E58" s="53"/>
      <c r="F58" s="53"/>
      <c r="G58" s="54"/>
      <c r="H58" s="53"/>
      <c r="I58" s="63"/>
      <c r="J58" s="55" t="s">
        <v>18</v>
      </c>
      <c r="K58" s="64"/>
      <c r="L58" s="57" t="s">
        <v>139</v>
      </c>
      <c r="M58" s="65"/>
      <c r="N58" s="44"/>
      <c r="O58" s="74"/>
      <c r="P58" s="44"/>
      <c r="Q58" s="45"/>
      <c r="R58" s="48"/>
    </row>
    <row r="59" spans="1:18" s="49" customFormat="1" ht="9" customHeight="1">
      <c r="A59" s="51">
        <v>27</v>
      </c>
      <c r="B59" s="39" t="str">
        <f>IF($D59="","",VLOOKUP($D59,'[2]B14 Si Main Draw Prep'!$A$7:$P$38,15))</f>
        <v>DA</v>
      </c>
      <c r="C59" s="39">
        <f>IF($D59="","",VLOOKUP($D59,'[2]B14 Si Main Draw Prep'!$A$7:$P$38,16))</f>
        <v>208</v>
      </c>
      <c r="D59" s="40">
        <v>10</v>
      </c>
      <c r="E59" s="59" t="str">
        <f>UPPER(IF($D59="","",VLOOKUP($D59,'[2]B14 Si Main Draw Prep'!$A$7:$P$38,2)))</f>
        <v>LIUTAREVICH</v>
      </c>
      <c r="F59" s="59" t="str">
        <f>IF($D59="","",VLOOKUP($D59,'[2]B14 Si Main Draw Prep'!$A$7:$P$38,3))</f>
        <v>IVAN</v>
      </c>
      <c r="G59" s="59"/>
      <c r="H59" s="59" t="str">
        <f>IF($D59="","",VLOOKUP($D59,'[2]B14 Si Main Draw Prep'!$A$7:$P$38,4))</f>
        <v>BLR</v>
      </c>
      <c r="I59" s="42"/>
      <c r="J59" s="43"/>
      <c r="K59" s="67"/>
      <c r="L59" s="43" t="s">
        <v>141</v>
      </c>
      <c r="M59" s="68"/>
      <c r="N59" s="44"/>
      <c r="O59" s="74"/>
      <c r="P59" s="44"/>
      <c r="Q59" s="45"/>
      <c r="R59" s="85"/>
    </row>
    <row r="60" spans="1:18" s="49" customFormat="1" ht="9" customHeight="1">
      <c r="A60" s="51"/>
      <c r="B60" s="52"/>
      <c r="C60" s="52"/>
      <c r="D60" s="62"/>
      <c r="E60" s="53"/>
      <c r="F60" s="53"/>
      <c r="G60" s="54"/>
      <c r="H60" s="55" t="s">
        <v>18</v>
      </c>
      <c r="I60" s="56"/>
      <c r="J60" s="57" t="s">
        <v>142</v>
      </c>
      <c r="K60" s="69"/>
      <c r="L60" s="43"/>
      <c r="M60" s="68"/>
      <c r="N60" s="44"/>
      <c r="O60" s="74"/>
      <c r="P60" s="44"/>
      <c r="Q60" s="45"/>
      <c r="R60" s="48"/>
    </row>
    <row r="61" spans="1:18" s="49" customFormat="1" ht="9" customHeight="1">
      <c r="A61" s="51">
        <v>28</v>
      </c>
      <c r="B61" s="39" t="s">
        <v>61</v>
      </c>
      <c r="C61" s="39">
        <f>IF($D61="","",VLOOKUP($D61,'[2]B14 Si Main Draw Prep'!$A$7:$P$38,16))</f>
        <v>0</v>
      </c>
      <c r="D61" s="40">
        <v>25</v>
      </c>
      <c r="E61" s="59" t="s">
        <v>142</v>
      </c>
      <c r="F61" s="59" t="s">
        <v>143</v>
      </c>
      <c r="G61" s="59"/>
      <c r="H61" s="59" t="s">
        <v>21</v>
      </c>
      <c r="I61" s="70"/>
      <c r="J61" s="43" t="s">
        <v>144</v>
      </c>
      <c r="K61" s="43"/>
      <c r="L61" s="43"/>
      <c r="M61" s="68"/>
      <c r="N61" s="44"/>
      <c r="O61" s="74"/>
      <c r="P61" s="44"/>
      <c r="Q61" s="45"/>
      <c r="R61" s="48"/>
    </row>
    <row r="62" spans="1:18" s="49" customFormat="1" ht="9" customHeight="1">
      <c r="A62" s="51"/>
      <c r="B62" s="52"/>
      <c r="C62" s="52"/>
      <c r="D62" s="62"/>
      <c r="E62" s="43"/>
      <c r="F62" s="43"/>
      <c r="G62" s="71"/>
      <c r="H62" s="72"/>
      <c r="I62" s="63"/>
      <c r="J62" s="43"/>
      <c r="K62" s="43"/>
      <c r="L62" s="55" t="s">
        <v>18</v>
      </c>
      <c r="M62" s="64"/>
      <c r="N62" s="57" t="s">
        <v>124</v>
      </c>
      <c r="O62" s="80"/>
      <c r="P62" s="44"/>
      <c r="Q62" s="45"/>
      <c r="R62" s="48"/>
    </row>
    <row r="63" spans="1:18" s="49" customFormat="1" ht="9" customHeight="1">
      <c r="A63" s="51">
        <v>29</v>
      </c>
      <c r="B63" s="39" t="s">
        <v>61</v>
      </c>
      <c r="C63" s="39">
        <f>IF($D63="","",VLOOKUP($D63,'[2]B14 Si Main Draw Prep'!$A$7:$P$38,16))</f>
        <v>0</v>
      </c>
      <c r="D63" s="40">
        <v>29</v>
      </c>
      <c r="E63" s="59" t="s">
        <v>145</v>
      </c>
      <c r="F63" s="59" t="s">
        <v>128</v>
      </c>
      <c r="G63" s="59"/>
      <c r="H63" s="59" t="s">
        <v>21</v>
      </c>
      <c r="I63" s="73"/>
      <c r="J63" s="43"/>
      <c r="K63" s="43"/>
      <c r="L63" s="43"/>
      <c r="M63" s="68"/>
      <c r="N63" s="43" t="s">
        <v>76</v>
      </c>
      <c r="O63" s="66"/>
      <c r="P63" s="46"/>
      <c r="Q63" s="47"/>
      <c r="R63" s="48"/>
    </row>
    <row r="64" spans="1:18" s="49" customFormat="1" ht="9" customHeight="1">
      <c r="A64" s="51"/>
      <c r="B64" s="52"/>
      <c r="C64" s="52"/>
      <c r="D64" s="62"/>
      <c r="E64" s="53"/>
      <c r="F64" s="53"/>
      <c r="G64" s="54"/>
      <c r="H64" s="55" t="s">
        <v>18</v>
      </c>
      <c r="I64" s="56"/>
      <c r="J64" s="57" t="s">
        <v>145</v>
      </c>
      <c r="K64" s="57"/>
      <c r="L64" s="43"/>
      <c r="M64" s="68"/>
      <c r="N64" s="66"/>
      <c r="O64" s="66"/>
      <c r="P64" s="46"/>
      <c r="Q64" s="47"/>
      <c r="R64" s="48"/>
    </row>
    <row r="65" spans="1:18" s="49" customFormat="1" ht="9" customHeight="1">
      <c r="A65" s="51">
        <v>30</v>
      </c>
      <c r="B65" s="39" t="s">
        <v>61</v>
      </c>
      <c r="C65" s="39">
        <f>IF($D65="","",VLOOKUP($D65,'[2]B14 Si Main Draw Prep'!$A$7:$P$38,16))</f>
        <v>0</v>
      </c>
      <c r="D65" s="40">
        <v>28</v>
      </c>
      <c r="E65" s="59" t="s">
        <v>146</v>
      </c>
      <c r="F65" s="59">
        <f>IF($D65="","",VLOOKUP($D65,'[2]B14 Si Main Draw Prep'!$A$7:$P$38,3))</f>
        <v>0</v>
      </c>
      <c r="G65" s="59" t="s">
        <v>147</v>
      </c>
      <c r="H65" s="59" t="s">
        <v>21</v>
      </c>
      <c r="I65" s="60"/>
      <c r="J65" s="43" t="s">
        <v>74</v>
      </c>
      <c r="K65" s="61"/>
      <c r="L65" s="43"/>
      <c r="M65" s="68"/>
      <c r="N65" s="66"/>
      <c r="O65" s="66"/>
      <c r="P65" s="46"/>
      <c r="Q65" s="47"/>
      <c r="R65" s="48"/>
    </row>
    <row r="66" spans="1:18" s="49" customFormat="1" ht="9" customHeight="1">
      <c r="A66" s="51"/>
      <c r="B66" s="52"/>
      <c r="C66" s="52"/>
      <c r="D66" s="62"/>
      <c r="E66" s="53"/>
      <c r="F66" s="53"/>
      <c r="G66" s="54"/>
      <c r="H66" s="43"/>
      <c r="I66" s="63"/>
      <c r="J66" s="55" t="s">
        <v>18</v>
      </c>
      <c r="K66" s="64"/>
      <c r="L66" s="57" t="s">
        <v>124</v>
      </c>
      <c r="M66" s="76"/>
      <c r="N66" s="66"/>
      <c r="O66" s="66"/>
      <c r="P66" s="46"/>
      <c r="Q66" s="47"/>
      <c r="R66" s="48"/>
    </row>
    <row r="67" spans="1:18" s="49" customFormat="1" ht="9" customHeight="1">
      <c r="A67" s="51">
        <v>31</v>
      </c>
      <c r="B67" s="39" t="s">
        <v>61</v>
      </c>
      <c r="C67" s="39">
        <f>IF($D67="","",VLOOKUP($D67,'[2]B14 Si Main Draw Prep'!$A$7:$P$38,16))</f>
        <v>0</v>
      </c>
      <c r="D67" s="40">
        <v>27</v>
      </c>
      <c r="E67" s="59" t="s">
        <v>148</v>
      </c>
      <c r="F67" s="59">
        <f>IF($D67="","",VLOOKUP($D67,'[2]B14 Si Main Draw Prep'!$A$7:$P$38,3))</f>
        <v>0</v>
      </c>
      <c r="G67" s="59" t="s">
        <v>143</v>
      </c>
      <c r="H67" s="59" t="s">
        <v>21</v>
      </c>
      <c r="I67" s="42"/>
      <c r="J67" s="43"/>
      <c r="K67" s="67"/>
      <c r="L67" s="43" t="s">
        <v>77</v>
      </c>
      <c r="M67" s="66"/>
      <c r="N67" s="66"/>
      <c r="O67" s="66"/>
      <c r="P67" s="46"/>
      <c r="Q67" s="47"/>
      <c r="R67" s="48"/>
    </row>
    <row r="68" spans="1:18" s="49" customFormat="1" ht="9" customHeight="1">
      <c r="A68" s="51"/>
      <c r="B68" s="52"/>
      <c r="C68" s="52"/>
      <c r="D68" s="52"/>
      <c r="E68" s="53"/>
      <c r="F68" s="53"/>
      <c r="G68" s="54"/>
      <c r="H68" s="55" t="s">
        <v>18</v>
      </c>
      <c r="I68" s="56"/>
      <c r="J68" s="57" t="s">
        <v>124</v>
      </c>
      <c r="K68" s="69"/>
      <c r="L68" s="43"/>
      <c r="M68" s="66"/>
      <c r="N68" s="66"/>
      <c r="O68" s="66"/>
      <c r="P68" s="46"/>
      <c r="Q68" s="47"/>
      <c r="R68" s="48"/>
    </row>
    <row r="69" spans="1:18" s="49" customFormat="1" ht="9" customHeight="1">
      <c r="A69" s="38">
        <v>32</v>
      </c>
      <c r="B69" s="39" t="str">
        <f>IF($D69="","",VLOOKUP($D69,'[2]B14 Si Main Draw Prep'!$A$7:$P$38,15))</f>
        <v>DA</v>
      </c>
      <c r="C69" s="39">
        <f>IF($D69="","",VLOOKUP($D69,'[2]B14 Si Main Draw Prep'!$A$7:$P$38,16))</f>
        <v>86</v>
      </c>
      <c r="D69" s="40">
        <v>2</v>
      </c>
      <c r="E69" s="41" t="str">
        <f>UPPER(IF($D69="","",VLOOKUP($D69,'[2]B14 Si Main Draw Prep'!$A$7:$P$38,2)))</f>
        <v>TRIBSHTOK</v>
      </c>
      <c r="F69" s="41" t="str">
        <f>IF($D69="","",VLOOKUP($D69,'[2]B14 Si Main Draw Prep'!$A$7:$P$38,3))</f>
        <v>KIRILL</v>
      </c>
      <c r="G69" s="41"/>
      <c r="H69" s="41" t="str">
        <f>IF($D69="","",VLOOKUP($D69,'[2]B14 Si Main Draw Prep'!$A$7:$P$38,4))</f>
        <v>RUS</v>
      </c>
      <c r="I69" s="70"/>
      <c r="J69" s="43" t="s">
        <v>89</v>
      </c>
      <c r="K69" s="43"/>
      <c r="L69" s="43"/>
      <c r="M69" s="43"/>
      <c r="N69" s="44"/>
      <c r="O69" s="45"/>
      <c r="P69" s="46"/>
      <c r="Q69" s="47"/>
      <c r="R69" s="48"/>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37</v>
      </c>
      <c r="B71" s="94"/>
      <c r="C71" s="95"/>
      <c r="D71" s="96" t="s">
        <v>38</v>
      </c>
      <c r="E71" s="97" t="s">
        <v>39</v>
      </c>
      <c r="F71" s="96"/>
      <c r="G71" s="98"/>
      <c r="H71" s="99"/>
      <c r="I71" s="96" t="s">
        <v>38</v>
      </c>
      <c r="J71" s="97" t="s">
        <v>40</v>
      </c>
      <c r="K71" s="100"/>
      <c r="L71" s="97" t="s">
        <v>41</v>
      </c>
      <c r="M71" s="101"/>
      <c r="N71" s="102" t="s">
        <v>42</v>
      </c>
      <c r="O71" s="102"/>
      <c r="P71" s="103"/>
      <c r="Q71" s="104"/>
    </row>
    <row r="72" spans="1:17" s="105" customFormat="1" ht="9" customHeight="1">
      <c r="A72" s="106" t="s">
        <v>43</v>
      </c>
      <c r="B72" s="107"/>
      <c r="C72" s="108" t="s">
        <v>44</v>
      </c>
      <c r="D72" s="109">
        <v>1</v>
      </c>
      <c r="E72" s="110" t="str">
        <f>IF(D72&gt;$Q$79,,UPPER(VLOOKUP(D72,'[2]B14 Si Main Draw Prep'!$A$7:$R$134,2)))</f>
        <v>SURDUK</v>
      </c>
      <c r="F72" s="111"/>
      <c r="G72" s="110"/>
      <c r="H72" s="112"/>
      <c r="I72" s="113" t="s">
        <v>45</v>
      </c>
      <c r="J72" s="107" t="s">
        <v>104</v>
      </c>
      <c r="K72" s="114"/>
      <c r="L72" s="107" t="s">
        <v>149</v>
      </c>
      <c r="M72" s="115"/>
      <c r="N72" s="116" t="s">
        <v>48</v>
      </c>
      <c r="O72" s="117"/>
      <c r="P72" s="117"/>
      <c r="Q72" s="118"/>
    </row>
    <row r="73" spans="1:17" s="105" customFormat="1" ht="9" customHeight="1">
      <c r="A73" s="119" t="s">
        <v>49</v>
      </c>
      <c r="B73" s="120"/>
      <c r="C73" s="121" t="s">
        <v>150</v>
      </c>
      <c r="D73" s="109">
        <v>2</v>
      </c>
      <c r="E73" s="110" t="str">
        <f>IF(D73&gt;$Q$79,,UPPER(VLOOKUP(D73,'[2]B14 Si Main Draw Prep'!$A$7:$R$134,2)))</f>
        <v>TRIBSHTOK</v>
      </c>
      <c r="F73" s="111"/>
      <c r="G73" s="110"/>
      <c r="H73" s="112"/>
      <c r="I73" s="113" t="s">
        <v>51</v>
      </c>
      <c r="J73" s="107"/>
      <c r="K73" s="114"/>
      <c r="L73" s="107"/>
      <c r="M73" s="115"/>
      <c r="N73" s="122" t="s">
        <v>130</v>
      </c>
      <c r="O73" s="123"/>
      <c r="P73" s="120"/>
      <c r="Q73" s="124"/>
    </row>
    <row r="74" spans="1:17" s="105" customFormat="1" ht="9" customHeight="1">
      <c r="A74" s="125"/>
      <c r="B74" s="126"/>
      <c r="C74" s="127"/>
      <c r="D74" s="109">
        <v>3</v>
      </c>
      <c r="E74" s="110" t="str">
        <f>IF(D74&gt;$Q$79,,UPPER(VLOOKUP(D74,'[2]B14 Si Main Draw Prep'!$A$7:$R$134,2)))</f>
        <v>CHEPELEV</v>
      </c>
      <c r="F74" s="111"/>
      <c r="G74" s="110"/>
      <c r="H74" s="112"/>
      <c r="I74" s="113" t="s">
        <v>53</v>
      </c>
      <c r="J74" s="107"/>
      <c r="K74" s="114"/>
      <c r="L74" s="107"/>
      <c r="M74" s="115"/>
      <c r="N74" s="116" t="s">
        <v>54</v>
      </c>
      <c r="O74" s="117"/>
      <c r="P74" s="117"/>
      <c r="Q74" s="118"/>
    </row>
    <row r="75" spans="1:17" s="105" customFormat="1" ht="9" customHeight="1">
      <c r="A75" s="128"/>
      <c r="B75" s="26"/>
      <c r="C75" s="129"/>
      <c r="D75" s="109">
        <v>4</v>
      </c>
      <c r="E75" s="110" t="str">
        <f>IF(D75&gt;$Q$79,,UPPER(VLOOKUP(D75,'[2]B14 Si Main Draw Prep'!$A$7:$R$134,2)))</f>
        <v>NASHATYRKIN</v>
      </c>
      <c r="F75" s="111"/>
      <c r="G75" s="110"/>
      <c r="H75" s="112"/>
      <c r="I75" s="113" t="s">
        <v>55</v>
      </c>
      <c r="J75" s="107"/>
      <c r="K75" s="114"/>
      <c r="L75" s="107"/>
      <c r="M75" s="115"/>
      <c r="N75" s="107"/>
      <c r="O75" s="114"/>
      <c r="P75" s="107"/>
      <c r="Q75" s="115"/>
    </row>
    <row r="76" spans="1:17" s="105" customFormat="1" ht="9" customHeight="1">
      <c r="A76" s="130"/>
      <c r="B76" s="131"/>
      <c r="C76" s="132"/>
      <c r="D76" s="109">
        <v>5</v>
      </c>
      <c r="E76" s="110" t="str">
        <f>IF(D76&gt;$Q$79,,UPPER(VLOOKUP(D76,'[2]B14 Si Main Draw Prep'!$A$7:$R$134,2)))</f>
        <v>KOROLEV</v>
      </c>
      <c r="F76" s="111"/>
      <c r="G76" s="110"/>
      <c r="H76" s="112"/>
      <c r="I76" s="113" t="s">
        <v>56</v>
      </c>
      <c r="J76" s="107"/>
      <c r="K76" s="114"/>
      <c r="L76" s="107"/>
      <c r="M76" s="115"/>
      <c r="N76" s="120" t="s">
        <v>151</v>
      </c>
      <c r="O76" s="123"/>
      <c r="P76" s="120"/>
      <c r="Q76" s="124"/>
    </row>
    <row r="77" spans="1:17" s="105" customFormat="1" ht="9" customHeight="1">
      <c r="A77" s="133"/>
      <c r="B77" s="134"/>
      <c r="C77" s="129"/>
      <c r="D77" s="109">
        <v>6</v>
      </c>
      <c r="E77" s="110" t="str">
        <f>IF(D77&gt;$Q$79,,UPPER(VLOOKUP(D77,'[2]B14 Si Main Draw Prep'!$A$7:$R$134,2)))</f>
        <v>BARYSHEV</v>
      </c>
      <c r="F77" s="111"/>
      <c r="G77" s="110"/>
      <c r="H77" s="112"/>
      <c r="I77" s="113" t="s">
        <v>57</v>
      </c>
      <c r="J77" s="107"/>
      <c r="K77" s="114"/>
      <c r="L77" s="107"/>
      <c r="M77" s="115"/>
      <c r="N77" s="116" t="s">
        <v>58</v>
      </c>
      <c r="O77" s="117"/>
      <c r="P77" s="117"/>
      <c r="Q77" s="118"/>
    </row>
    <row r="78" spans="1:17" s="105" customFormat="1" ht="9" customHeight="1">
      <c r="A78" s="133"/>
      <c r="B78" s="134"/>
      <c r="C78" s="135"/>
      <c r="D78" s="109">
        <v>7</v>
      </c>
      <c r="E78" s="110" t="str">
        <f>IF(D78&gt;$Q$79,,UPPER(VLOOKUP(D78,'[2]B14 Si Main Draw Prep'!$A$7:$R$134,2)))</f>
        <v>MNYSHKIN</v>
      </c>
      <c r="F78" s="111"/>
      <c r="G78" s="110"/>
      <c r="H78" s="112"/>
      <c r="I78" s="113" t="s">
        <v>59</v>
      </c>
      <c r="J78" s="107"/>
      <c r="K78" s="114"/>
      <c r="L78" s="107"/>
      <c r="M78" s="115"/>
      <c r="N78" s="107"/>
      <c r="O78" s="114"/>
      <c r="P78" s="107"/>
      <c r="Q78" s="115"/>
    </row>
    <row r="79" spans="1:17" s="105" customFormat="1" ht="9" customHeight="1">
      <c r="A79" s="136"/>
      <c r="B79" s="137"/>
      <c r="C79" s="138"/>
      <c r="D79" s="139">
        <v>8</v>
      </c>
      <c r="E79" s="140" t="str">
        <f>IF(D79&gt;$Q$79,,UPPER(VLOOKUP(D79,'[2]B14 Si Main Draw Prep'!$A$7:$R$134,2)))</f>
        <v>MINASYAN</v>
      </c>
      <c r="F79" s="141"/>
      <c r="G79" s="140"/>
      <c r="H79" s="142"/>
      <c r="I79" s="143" t="s">
        <v>60</v>
      </c>
      <c r="J79" s="120"/>
      <c r="K79" s="123"/>
      <c r="L79" s="120"/>
      <c r="M79" s="124"/>
      <c r="N79" s="120">
        <f>Q4</f>
        <v>0</v>
      </c>
      <c r="O79" s="123"/>
      <c r="P79" s="120"/>
      <c r="Q79" s="144">
        <f>MIN(8,'[2]B14 Si Main Draw Prep'!R5)</f>
        <v>8</v>
      </c>
    </row>
  </sheetData>
  <sheetProtection/>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P22 P54 J8 J12 J16 J20 J24 J28 J32 J36 J40 J44 J48 J52 J56 J60 J64 J68 P38">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D7 D9 D11">
    <cfRule type="expression" priority="1" dxfId="0"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79"/>
  <sheetViews>
    <sheetView showGridLines="0" showZeros="0" tabSelected="1" zoomScalePageLayoutView="0" workbookViewId="0" topLeftCell="A19">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5" customWidth="1"/>
    <col min="10" max="10" width="10.7109375" style="0" customWidth="1"/>
    <col min="11" max="11" width="1.7109375" style="145" customWidth="1"/>
    <col min="12" max="12" width="10.7109375" style="0" customWidth="1"/>
    <col min="13" max="13" width="1.7109375" style="146" customWidth="1"/>
    <col min="14" max="14" width="10.7109375" style="0" customWidth="1"/>
    <col min="15" max="15" width="1.7109375" style="145" customWidth="1"/>
    <col min="16" max="16" width="10.7109375" style="0" customWidth="1"/>
    <col min="17" max="17" width="1.7109375" style="146" customWidth="1"/>
    <col min="19" max="19" width="8.7109375" style="0" customWidth="1"/>
    <col min="20" max="20" width="8.8515625" style="0" hidden="1" customWidth="1"/>
    <col min="21" max="21" width="5.7109375" style="0" customWidth="1"/>
  </cols>
  <sheetData>
    <row r="1" spans="1:17" s="7" customFormat="1" ht="21.75" customHeight="1">
      <c r="A1" s="1" t="str">
        <f>'[3]Week SetUp'!$A$6</f>
        <v>Krasnogorsk cup</v>
      </c>
      <c r="B1" s="150"/>
      <c r="H1" s="3" t="s">
        <v>0</v>
      </c>
      <c r="I1" s="151"/>
      <c r="J1" s="152" t="s">
        <v>152</v>
      </c>
      <c r="K1" s="152"/>
      <c r="L1" s="153"/>
      <c r="M1" s="151"/>
      <c r="N1" s="151" t="s">
        <v>2</v>
      </c>
      <c r="O1" s="151"/>
      <c r="Q1" s="151"/>
    </row>
    <row r="2" spans="1:17" s="12" customFormat="1" ht="12.75">
      <c r="A2" s="8" t="str">
        <f>'[3]Week SetUp'!$A$8</f>
        <v>Tennis Europe Junior Tour</v>
      </c>
      <c r="B2" s="8"/>
      <c r="C2" s="8"/>
      <c r="D2" s="8"/>
      <c r="E2" s="8"/>
      <c r="F2" s="9"/>
      <c r="I2" s="146"/>
      <c r="J2" s="152" t="s">
        <v>3</v>
      </c>
      <c r="K2" s="152"/>
      <c r="L2" s="152"/>
      <c r="M2" s="146"/>
      <c r="O2" s="146"/>
      <c r="Q2" s="146"/>
    </row>
    <row r="3" spans="1:17" s="18" customFormat="1" ht="10.5" customHeight="1">
      <c r="A3" s="154" t="s">
        <v>4</v>
      </c>
      <c r="B3" s="154"/>
      <c r="C3" s="154"/>
      <c r="D3" s="154"/>
      <c r="E3" s="154"/>
      <c r="F3" s="154" t="s">
        <v>5</v>
      </c>
      <c r="G3" s="154"/>
      <c r="H3" s="154"/>
      <c r="I3" s="155"/>
      <c r="J3" s="13" t="s">
        <v>6</v>
      </c>
      <c r="K3" s="14"/>
      <c r="L3" s="156"/>
      <c r="M3" s="155"/>
      <c r="N3" s="154"/>
      <c r="O3" s="15" t="s">
        <v>7</v>
      </c>
      <c r="P3" s="16"/>
      <c r="Q3" s="17"/>
    </row>
    <row r="4" spans="1:17" s="25" customFormat="1" ht="11.25" customHeight="1" thickBot="1">
      <c r="A4" s="149" t="str">
        <f>'[3]Week SetUp'!$A$10</f>
        <v>27.07.09-02.08.09</v>
      </c>
      <c r="B4" s="149"/>
      <c r="C4" s="149"/>
      <c r="D4" s="157"/>
      <c r="E4" s="157"/>
      <c r="F4" s="19" t="str">
        <f>'[3]Week SetUp'!$C$10</f>
        <v>Krasnogorsk,Russia</v>
      </c>
      <c r="G4" s="158"/>
      <c r="H4" s="157"/>
      <c r="I4" s="159"/>
      <c r="J4" s="22" t="str">
        <f>'[3]Week SetUp'!$D$10</f>
        <v>TE 3</v>
      </c>
      <c r="K4" s="21"/>
      <c r="L4" s="160">
        <f>'[3]Week SetUp'!$A$12</f>
        <v>0</v>
      </c>
      <c r="M4" s="159"/>
      <c r="N4" s="157"/>
      <c r="O4" s="24" t="str">
        <f>'[3]Week SetUp'!$E$10</f>
        <v>Madina Alimova</v>
      </c>
      <c r="P4" s="19"/>
      <c r="Q4" s="24"/>
    </row>
    <row r="5" spans="1:17" s="18" customFormat="1" ht="9.75">
      <c r="A5" s="161"/>
      <c r="B5" s="162" t="s">
        <v>8</v>
      </c>
      <c r="C5" s="162" t="str">
        <f>IF(OR(F2="Week 3",F2="Masters"),"CP","Rank")</f>
        <v>Rank</v>
      </c>
      <c r="D5" s="162" t="s">
        <v>10</v>
      </c>
      <c r="E5" s="163" t="s">
        <v>11</v>
      </c>
      <c r="F5" s="163" t="s">
        <v>12</v>
      </c>
      <c r="G5" s="163"/>
      <c r="H5" s="163" t="s">
        <v>13</v>
      </c>
      <c r="I5" s="163"/>
      <c r="J5" s="162" t="s">
        <v>14</v>
      </c>
      <c r="K5" s="164"/>
      <c r="L5" s="162" t="s">
        <v>16</v>
      </c>
      <c r="M5" s="164"/>
      <c r="N5" s="162" t="s">
        <v>17</v>
      </c>
      <c r="O5" s="164"/>
      <c r="P5" s="162" t="s">
        <v>153</v>
      </c>
      <c r="Q5" s="165"/>
    </row>
    <row r="6" spans="1:17" s="18" customFormat="1" ht="3.75" customHeight="1" thickBot="1">
      <c r="A6" s="166"/>
      <c r="B6" s="33"/>
      <c r="C6" s="33"/>
      <c r="D6" s="33"/>
      <c r="E6" s="167"/>
      <c r="F6" s="167"/>
      <c r="G6" s="168"/>
      <c r="H6" s="167"/>
      <c r="I6" s="169"/>
      <c r="J6" s="33"/>
      <c r="K6" s="169"/>
      <c r="L6" s="33"/>
      <c r="M6" s="169"/>
      <c r="N6" s="33"/>
      <c r="O6" s="169"/>
      <c r="P6" s="33"/>
      <c r="Q6" s="170"/>
    </row>
    <row r="7" spans="1:20" s="49" customFormat="1" ht="10.5" customHeight="1">
      <c r="A7" s="171">
        <v>1</v>
      </c>
      <c r="B7" s="39">
        <f>IF($D7="","",VLOOKUP($D7,'[3]G14 Do Main Draw Prep'!$A$7:$V$23,20))</f>
        <v>0</v>
      </c>
      <c r="C7" s="39">
        <f>IF($D7="","",VLOOKUP($D7,'[3]G14 Do Main Draw Prep'!$A$7:$V$23,21))</f>
        <v>322</v>
      </c>
      <c r="D7" s="40">
        <v>8</v>
      </c>
      <c r="E7" s="41" t="str">
        <f>UPPER(IF($D7="","",VLOOKUP($D7,'[3]G14 Do Main Draw Prep'!$A$7:$V$23,2)))</f>
        <v>VORONTSOVA</v>
      </c>
      <c r="F7" s="41" t="str">
        <f>IF($D7="","",VLOOKUP($D7,'[3]G14 Do Main Draw Prep'!$A$7:$V$23,3))</f>
        <v>VICTORIA</v>
      </c>
      <c r="G7" s="172"/>
      <c r="H7" s="41" t="str">
        <f>IF($D7="","",VLOOKUP($D7,'[3]G14 Do Main Draw Prep'!$A$7:$V$23,4))</f>
        <v>RUS</v>
      </c>
      <c r="I7" s="173"/>
      <c r="J7" s="174"/>
      <c r="K7" s="175"/>
      <c r="L7" s="174"/>
      <c r="M7" s="175"/>
      <c r="N7" s="174"/>
      <c r="O7" s="175"/>
      <c r="P7" s="174"/>
      <c r="Q7" s="45"/>
      <c r="R7" s="48"/>
      <c r="T7" s="50" t="str">
        <f>'[3]SetUp Officials'!P21</f>
        <v>Umpire</v>
      </c>
    </row>
    <row r="8" spans="1:20" s="49" customFormat="1" ht="9" customHeight="1">
      <c r="A8" s="176"/>
      <c r="B8" s="177"/>
      <c r="C8" s="177"/>
      <c r="D8" s="177"/>
      <c r="E8" s="41" t="str">
        <f>UPPER(IF($D7="","",VLOOKUP($D7,'[3]G14 Do Main Draw Prep'!$A$7:$V$23,7)))</f>
        <v>POPOVA</v>
      </c>
      <c r="F8" s="41" t="str">
        <f>IF($D7="","",VLOOKUP($D7,'[3]G14 Do Main Draw Prep'!$A$7:$V$23,8))</f>
        <v>EKATERINA</v>
      </c>
      <c r="G8" s="172"/>
      <c r="H8" s="41" t="str">
        <f>IF($D7="","",VLOOKUP($D7,'[3]G14 Do Main Draw Prep'!$A$7:$V$23,9))</f>
        <v>RUS</v>
      </c>
      <c r="I8" s="178"/>
      <c r="J8" s="179">
        <f>IF(I8="a",E7,IF(I8="b",E9,""))</f>
      </c>
      <c r="K8" s="175"/>
      <c r="L8" s="174"/>
      <c r="M8" s="175"/>
      <c r="N8" s="174"/>
      <c r="O8" s="175"/>
      <c r="P8" s="174"/>
      <c r="Q8" s="45"/>
      <c r="R8" s="48"/>
      <c r="T8" s="58" t="str">
        <f>'[3]SetUp Officials'!P22</f>
        <v> </v>
      </c>
    </row>
    <row r="9" spans="1:20" s="49" customFormat="1" ht="9" customHeight="1">
      <c r="A9" s="176"/>
      <c r="B9" s="52"/>
      <c r="C9" s="52"/>
      <c r="D9" s="52"/>
      <c r="E9" s="180"/>
      <c r="F9" s="180"/>
      <c r="G9" s="168"/>
      <c r="H9" s="180"/>
      <c r="I9" s="181"/>
      <c r="J9" s="182" t="s">
        <v>70</v>
      </c>
      <c r="K9" s="183"/>
      <c r="L9" s="174"/>
      <c r="M9" s="175"/>
      <c r="N9" s="174"/>
      <c r="O9" s="175"/>
      <c r="P9" s="174"/>
      <c r="Q9" s="45"/>
      <c r="R9" s="48"/>
      <c r="T9" s="58" t="str">
        <f>'[3]SetUp Officials'!P23</f>
        <v> </v>
      </c>
    </row>
    <row r="10" spans="1:20" s="49" customFormat="1" ht="9" customHeight="1">
      <c r="A10" s="176"/>
      <c r="B10" s="52"/>
      <c r="C10" s="52"/>
      <c r="D10" s="52"/>
      <c r="E10" s="180"/>
      <c r="F10" s="180"/>
      <c r="G10" s="168"/>
      <c r="H10" s="55" t="s">
        <v>18</v>
      </c>
      <c r="I10" s="64"/>
      <c r="J10" s="184" t="s">
        <v>72</v>
      </c>
      <c r="K10" s="185"/>
      <c r="L10" s="174"/>
      <c r="M10" s="175"/>
      <c r="N10" s="174"/>
      <c r="O10" s="175"/>
      <c r="P10" s="174"/>
      <c r="Q10" s="45"/>
      <c r="R10" s="48"/>
      <c r="T10" s="58" t="str">
        <f>'[3]SetUp Officials'!P24</f>
        <v> </v>
      </c>
    </row>
    <row r="11" spans="1:20" s="49" customFormat="1" ht="9" customHeight="1">
      <c r="A11" s="176">
        <v>2</v>
      </c>
      <c r="B11" s="39">
        <f>IF($D11="","",VLOOKUP($D11,'[3]G14 Do Main Draw Prep'!$A$7:$V$23,20))</f>
      </c>
      <c r="C11" s="39">
        <f>IF($D11="","",VLOOKUP($D11,'[3]G14 Do Main Draw Prep'!$A$7:$V$23,21))</f>
      </c>
      <c r="D11" s="40"/>
      <c r="E11" s="59" t="s">
        <v>154</v>
      </c>
      <c r="F11" s="59">
        <f>IF($D11="","",VLOOKUP($D11,'[3]G14 Do Main Draw Prep'!$A$7:$V$23,3))</f>
      </c>
      <c r="G11" s="186"/>
      <c r="H11" s="59">
        <f>IF($D11="","",VLOOKUP($D11,'[3]G14 Do Main Draw Prep'!$A$7:$V$23,4))</f>
      </c>
      <c r="I11" s="187"/>
      <c r="J11" s="174"/>
      <c r="K11" s="188"/>
      <c r="L11" s="189"/>
      <c r="M11" s="183"/>
      <c r="N11" s="174"/>
      <c r="O11" s="175"/>
      <c r="P11" s="174"/>
      <c r="Q11" s="45"/>
      <c r="R11" s="48"/>
      <c r="T11" s="58" t="str">
        <f>'[3]SetUp Officials'!P25</f>
        <v> </v>
      </c>
    </row>
    <row r="12" spans="1:20" s="49" customFormat="1" ht="9" customHeight="1">
      <c r="A12" s="176"/>
      <c r="B12" s="177"/>
      <c r="C12" s="177"/>
      <c r="D12" s="177"/>
      <c r="E12" s="59">
        <f>UPPER(IF($D11="","",VLOOKUP($D11,'[3]G14 Do Main Draw Prep'!$A$7:$V$23,7)))</f>
      </c>
      <c r="F12" s="59">
        <f>IF($D11="","",VLOOKUP($D11,'[3]G14 Do Main Draw Prep'!$A$7:$V$23,8))</f>
      </c>
      <c r="G12" s="186"/>
      <c r="H12" s="59">
        <f>IF($D11="","",VLOOKUP($D11,'[3]G14 Do Main Draw Prep'!$A$7:$V$23,9))</f>
      </c>
      <c r="I12" s="178"/>
      <c r="J12" s="174"/>
      <c r="K12" s="188"/>
      <c r="L12" s="190"/>
      <c r="M12" s="191"/>
      <c r="N12" s="174"/>
      <c r="O12" s="175"/>
      <c r="P12" s="174"/>
      <c r="Q12" s="45"/>
      <c r="R12" s="48"/>
      <c r="T12" s="58" t="str">
        <f>'[3]SetUp Officials'!P26</f>
        <v> </v>
      </c>
    </row>
    <row r="13" spans="1:20" s="49" customFormat="1" ht="9" customHeight="1">
      <c r="A13" s="176"/>
      <c r="B13" s="52"/>
      <c r="C13" s="52"/>
      <c r="D13" s="62"/>
      <c r="E13" s="180"/>
      <c r="F13" s="180"/>
      <c r="G13" s="168"/>
      <c r="H13" s="180"/>
      <c r="I13" s="192"/>
      <c r="J13" s="174"/>
      <c r="K13" s="181"/>
      <c r="L13" s="182" t="s">
        <v>70</v>
      </c>
      <c r="M13" s="175"/>
      <c r="N13" s="174"/>
      <c r="O13" s="175"/>
      <c r="P13" s="174"/>
      <c r="Q13" s="45"/>
      <c r="R13" s="48"/>
      <c r="T13" s="58" t="str">
        <f>'[3]SetUp Officials'!P27</f>
        <v> </v>
      </c>
    </row>
    <row r="14" spans="1:20" s="49" customFormat="1" ht="9" customHeight="1">
      <c r="A14" s="176"/>
      <c r="B14" s="52"/>
      <c r="C14" s="52"/>
      <c r="D14" s="62"/>
      <c r="E14" s="180"/>
      <c r="F14" s="180"/>
      <c r="G14" s="168"/>
      <c r="H14" s="180"/>
      <c r="I14" s="192"/>
      <c r="J14" s="55" t="s">
        <v>18</v>
      </c>
      <c r="K14" s="64"/>
      <c r="L14" s="184" t="s">
        <v>72</v>
      </c>
      <c r="M14" s="185"/>
      <c r="N14" s="174"/>
      <c r="O14" s="175"/>
      <c r="P14" s="174"/>
      <c r="Q14" s="45"/>
      <c r="R14" s="48"/>
      <c r="T14" s="58" t="str">
        <f>'[3]SetUp Officials'!P28</f>
        <v> </v>
      </c>
    </row>
    <row r="15" spans="1:20" s="49" customFormat="1" ht="9" customHeight="1">
      <c r="A15" s="193">
        <v>3</v>
      </c>
      <c r="B15" s="39">
        <f>IF($D15="","",VLOOKUP($D15,'[3]G14 Do Main Draw Prep'!$A$7:$V$23,20))</f>
        <v>0</v>
      </c>
      <c r="C15" s="39">
        <f>IF($D15="","",VLOOKUP($D15,'[3]G14 Do Main Draw Prep'!$A$7:$V$23,21))</f>
        <v>0</v>
      </c>
      <c r="D15" s="40">
        <v>1</v>
      </c>
      <c r="E15" s="59" t="str">
        <f>UPPER(IF($D15="","",VLOOKUP($D15,'[3]G14 Do Main Draw Prep'!$A$7:$V$23,2)))</f>
        <v>LEBEDEVA</v>
      </c>
      <c r="F15" s="59" t="str">
        <f>IF($D15="","",VLOOKUP($D15,'[3]G14 Do Main Draw Prep'!$A$7:$V$23,3))</f>
        <v>ALINA</v>
      </c>
      <c r="G15" s="186"/>
      <c r="H15" s="59" t="str">
        <f>IF($D15="","",VLOOKUP($D15,'[3]G14 Do Main Draw Prep'!$A$7:$V$23,4))</f>
        <v>RUS</v>
      </c>
      <c r="I15" s="173"/>
      <c r="J15" s="174"/>
      <c r="K15" s="188"/>
      <c r="L15" s="174" t="s">
        <v>89</v>
      </c>
      <c r="M15" s="188"/>
      <c r="N15" s="189"/>
      <c r="O15" s="175"/>
      <c r="P15" s="174"/>
      <c r="Q15" s="45"/>
      <c r="R15" s="48"/>
      <c r="T15" s="58" t="str">
        <f>'[3]SetUp Officials'!P29</f>
        <v> </v>
      </c>
    </row>
    <row r="16" spans="1:20" s="49" customFormat="1" ht="9" customHeight="1" thickBot="1">
      <c r="A16" s="176"/>
      <c r="B16" s="177"/>
      <c r="C16" s="177"/>
      <c r="D16" s="177"/>
      <c r="E16" s="59" t="str">
        <f>UPPER(IF($D15="","",VLOOKUP($D15,'[3]G14 Do Main Draw Prep'!$A$7:$V$23,7)))</f>
        <v>SINITSINA</v>
      </c>
      <c r="F16" s="59" t="str">
        <f>IF($D15="","",VLOOKUP($D15,'[3]G14 Do Main Draw Prep'!$A$7:$V$23,8))</f>
        <v>ANASTASIYA</v>
      </c>
      <c r="G16" s="186"/>
      <c r="H16" s="59" t="str">
        <f>IF($D15="","",VLOOKUP($D15,'[3]G14 Do Main Draw Prep'!$A$7:$V$23,9))</f>
        <v>RUS</v>
      </c>
      <c r="I16" s="178"/>
      <c r="J16" s="179">
        <f>IF(I16="a",E15,IF(I16="b",E17,""))</f>
      </c>
      <c r="K16" s="188"/>
      <c r="L16" s="174"/>
      <c r="M16" s="188"/>
      <c r="N16" s="174"/>
      <c r="O16" s="175"/>
      <c r="P16" s="174"/>
      <c r="Q16" s="45"/>
      <c r="R16" s="48"/>
      <c r="T16" s="75" t="str">
        <f>'[3]SetUp Officials'!P30</f>
        <v>None</v>
      </c>
    </row>
    <row r="17" spans="1:18" s="49" customFormat="1" ht="9" customHeight="1">
      <c r="A17" s="176"/>
      <c r="B17" s="52"/>
      <c r="C17" s="52"/>
      <c r="D17" s="62"/>
      <c r="E17" s="180"/>
      <c r="F17" s="180"/>
      <c r="G17" s="168"/>
      <c r="H17" s="180"/>
      <c r="I17" s="181"/>
      <c r="J17" s="182" t="s">
        <v>155</v>
      </c>
      <c r="K17" s="194"/>
      <c r="L17" s="174"/>
      <c r="M17" s="188"/>
      <c r="N17" s="174"/>
      <c r="O17" s="175"/>
      <c r="P17" s="174"/>
      <c r="Q17" s="45"/>
      <c r="R17" s="48"/>
    </row>
    <row r="18" spans="1:18" s="49" customFormat="1" ht="9" customHeight="1">
      <c r="A18" s="176"/>
      <c r="B18" s="52"/>
      <c r="C18" s="52"/>
      <c r="D18" s="62"/>
      <c r="E18" s="180"/>
      <c r="F18" s="180"/>
      <c r="G18" s="168"/>
      <c r="H18" s="55" t="s">
        <v>18</v>
      </c>
      <c r="I18" s="64"/>
      <c r="J18" s="184" t="s">
        <v>156</v>
      </c>
      <c r="K18" s="178"/>
      <c r="L18" s="174"/>
      <c r="M18" s="188"/>
      <c r="N18" s="174"/>
      <c r="O18" s="175"/>
      <c r="P18" s="174"/>
      <c r="Q18" s="45"/>
      <c r="R18" s="48"/>
    </row>
    <row r="19" spans="1:18" s="49" customFormat="1" ht="9" customHeight="1">
      <c r="A19" s="176">
        <v>4</v>
      </c>
      <c r="B19" s="39">
        <f>IF($D19="","",VLOOKUP($D19,'[3]G14 Do Main Draw Prep'!$A$7:$V$23,20))</f>
      </c>
      <c r="C19" s="39">
        <f>IF($D19="","",VLOOKUP($D19,'[3]G14 Do Main Draw Prep'!$A$7:$V$23,21))</f>
      </c>
      <c r="D19" s="40"/>
      <c r="E19" s="59">
        <f>UPPER(IF($D19="","",VLOOKUP($D19,'[3]G14 Do Main Draw Prep'!$A$7:$V$23,2)))</f>
      </c>
      <c r="F19" s="59">
        <f>IF($D19="","",VLOOKUP($D19,'[3]G14 Do Main Draw Prep'!$A$7:$V$23,3))</f>
      </c>
      <c r="G19" s="186" t="s">
        <v>154</v>
      </c>
      <c r="H19" s="59">
        <f>IF($D19="","",VLOOKUP($D19,'[3]G14 Do Main Draw Prep'!$A$7:$V$23,4))</f>
      </c>
      <c r="I19" s="187"/>
      <c r="J19" s="174"/>
      <c r="K19" s="175"/>
      <c r="L19" s="189"/>
      <c r="M19" s="194"/>
      <c r="N19" s="174"/>
      <c r="O19" s="175"/>
      <c r="P19" s="174"/>
      <c r="Q19" s="45"/>
      <c r="R19" s="48"/>
    </row>
    <row r="20" spans="1:18" s="49" customFormat="1" ht="9" customHeight="1">
      <c r="A20" s="176"/>
      <c r="B20" s="177"/>
      <c r="C20" s="177"/>
      <c r="D20" s="177"/>
      <c r="E20" s="59">
        <f>UPPER(IF($D19="","",VLOOKUP($D19,'[3]G14 Do Main Draw Prep'!$A$7:$V$23,7)))</f>
      </c>
      <c r="F20" s="59">
        <f>IF($D19="","",VLOOKUP($D19,'[3]G14 Do Main Draw Prep'!$A$7:$V$23,8))</f>
      </c>
      <c r="G20" s="186"/>
      <c r="H20" s="59">
        <f>IF($D19="","",VLOOKUP($D19,'[3]G14 Do Main Draw Prep'!$A$7:$V$23,9))</f>
      </c>
      <c r="I20" s="178"/>
      <c r="J20" s="174"/>
      <c r="K20" s="175"/>
      <c r="L20" s="190"/>
      <c r="M20" s="195"/>
      <c r="N20" s="174"/>
      <c r="O20" s="175"/>
      <c r="P20" s="174"/>
      <c r="Q20" s="45"/>
      <c r="R20" s="48"/>
    </row>
    <row r="21" spans="1:18" s="49" customFormat="1" ht="9" customHeight="1">
      <c r="A21" s="176"/>
      <c r="B21" s="52"/>
      <c r="C21" s="52"/>
      <c r="D21" s="52"/>
      <c r="E21" s="180"/>
      <c r="F21" s="180"/>
      <c r="G21" s="168"/>
      <c r="H21" s="180"/>
      <c r="I21" s="192"/>
      <c r="J21" s="174"/>
      <c r="K21" s="175"/>
      <c r="L21" s="174"/>
      <c r="M21" s="181"/>
      <c r="N21" s="182" t="s">
        <v>70</v>
      </c>
      <c r="O21" s="175"/>
      <c r="P21" s="174"/>
      <c r="Q21" s="45"/>
      <c r="R21" s="48"/>
    </row>
    <row r="22" spans="1:18" s="49" customFormat="1" ht="9" customHeight="1">
      <c r="A22" s="176"/>
      <c r="B22" s="52"/>
      <c r="C22" s="52"/>
      <c r="D22" s="52"/>
      <c r="E22" s="180"/>
      <c r="F22" s="180"/>
      <c r="G22" s="168"/>
      <c r="H22" s="180"/>
      <c r="I22" s="192"/>
      <c r="J22" s="174"/>
      <c r="K22" s="175"/>
      <c r="L22" s="55" t="s">
        <v>18</v>
      </c>
      <c r="M22" s="64"/>
      <c r="N22" s="184" t="s">
        <v>72</v>
      </c>
      <c r="O22" s="185"/>
      <c r="P22" s="174"/>
      <c r="Q22" s="45"/>
      <c r="R22" s="48"/>
    </row>
    <row r="23" spans="1:18" s="49" customFormat="1" ht="9" customHeight="1">
      <c r="A23" s="171">
        <v>5</v>
      </c>
      <c r="B23" s="39">
        <f>IF($D23="","",VLOOKUP($D23,'[3]G14 Do Main Draw Prep'!$A$7:$V$23,20))</f>
        <v>0</v>
      </c>
      <c r="C23" s="39">
        <f>IF($D23="","",VLOOKUP($D23,'[3]G14 Do Main Draw Prep'!$A$7:$V$23,21))</f>
        <v>636</v>
      </c>
      <c r="D23" s="40">
        <v>3</v>
      </c>
      <c r="E23" s="41" t="str">
        <f>UPPER(IF($D23="","",VLOOKUP($D23,'[3]G14 Do Main Draw Prep'!$A$7:$V$23,2)))</f>
        <v>ANTONOVA</v>
      </c>
      <c r="F23" s="41" t="str">
        <f>IF($D23="","",VLOOKUP($D23,'[3]G14 Do Main Draw Prep'!$A$7:$V$23,3))</f>
        <v>KSENIA</v>
      </c>
      <c r="G23" s="172"/>
      <c r="H23" s="41" t="str">
        <f>IF($D23="","",VLOOKUP($D23,'[3]G14 Do Main Draw Prep'!$A$7:$V$23,4))</f>
        <v>RUS</v>
      </c>
      <c r="I23" s="173"/>
      <c r="J23" s="174"/>
      <c r="K23" s="175"/>
      <c r="L23" s="174"/>
      <c r="M23" s="188"/>
      <c r="N23" s="174" t="s">
        <v>157</v>
      </c>
      <c r="O23" s="188"/>
      <c r="P23" s="174"/>
      <c r="Q23" s="45"/>
      <c r="R23" s="48"/>
    </row>
    <row r="24" spans="1:18" s="49" customFormat="1" ht="9" customHeight="1">
      <c r="A24" s="176"/>
      <c r="B24" s="177"/>
      <c r="C24" s="177"/>
      <c r="D24" s="177"/>
      <c r="E24" s="41" t="str">
        <f>UPPER(IF($D23="","",VLOOKUP($D23,'[3]G14 Do Main Draw Prep'!$A$7:$V$23,7)))</f>
        <v>ALEXANDROVA</v>
      </c>
      <c r="F24" s="41" t="str">
        <f>IF($D23="","",VLOOKUP($D23,'[3]G14 Do Main Draw Prep'!$A$7:$V$23,8))</f>
        <v>YULIA</v>
      </c>
      <c r="G24" s="172"/>
      <c r="H24" s="41" t="str">
        <f>IF($D23="","",VLOOKUP($D23,'[3]G14 Do Main Draw Prep'!$A$7:$V$23,9))</f>
        <v>RUS</v>
      </c>
      <c r="I24" s="178"/>
      <c r="J24" s="179">
        <f>IF(I24="a",E23,IF(I24="b",E25,""))</f>
      </c>
      <c r="K24" s="175"/>
      <c r="L24" s="174"/>
      <c r="M24" s="188"/>
      <c r="N24" s="174"/>
      <c r="O24" s="188"/>
      <c r="P24" s="174"/>
      <c r="Q24" s="45"/>
      <c r="R24" s="48"/>
    </row>
    <row r="25" spans="1:18" s="49" customFormat="1" ht="9" customHeight="1">
      <c r="A25" s="176"/>
      <c r="B25" s="52"/>
      <c r="C25" s="52"/>
      <c r="D25" s="52"/>
      <c r="E25" s="180"/>
      <c r="F25" s="180"/>
      <c r="G25" s="168"/>
      <c r="H25" s="180"/>
      <c r="I25" s="181"/>
      <c r="J25" s="182" t="s">
        <v>158</v>
      </c>
      <c r="K25" s="183"/>
      <c r="L25" s="174"/>
      <c r="M25" s="188"/>
      <c r="N25" s="174"/>
      <c r="O25" s="188"/>
      <c r="P25" s="174"/>
      <c r="Q25" s="45"/>
      <c r="R25" s="48"/>
    </row>
    <row r="26" spans="1:18" s="49" customFormat="1" ht="9" customHeight="1">
      <c r="A26" s="176"/>
      <c r="B26" s="52"/>
      <c r="C26" s="52"/>
      <c r="D26" s="52"/>
      <c r="E26" s="180"/>
      <c r="F26" s="180"/>
      <c r="G26" s="168"/>
      <c r="H26" s="55" t="s">
        <v>18</v>
      </c>
      <c r="I26" s="64"/>
      <c r="J26" s="184" t="s">
        <v>82</v>
      </c>
      <c r="K26" s="185"/>
      <c r="L26" s="174"/>
      <c r="M26" s="188"/>
      <c r="N26" s="174"/>
      <c r="O26" s="188"/>
      <c r="P26" s="174"/>
      <c r="Q26" s="45"/>
      <c r="R26" s="48"/>
    </row>
    <row r="27" spans="1:18" s="49" customFormat="1" ht="9" customHeight="1">
      <c r="A27" s="176">
        <v>6</v>
      </c>
      <c r="B27" s="39">
        <f>IF($D27="","",VLOOKUP($D27,'[3]G14 Do Main Draw Prep'!$A$7:$V$23,20))</f>
      </c>
      <c r="C27" s="39">
        <f>IF($D27="","",VLOOKUP($D27,'[3]G14 Do Main Draw Prep'!$A$7:$V$23,21))</f>
      </c>
      <c r="D27" s="40"/>
      <c r="E27" s="59">
        <f>UPPER(IF($D27="","",VLOOKUP($D27,'[3]G14 Do Main Draw Prep'!$A$7:$V$23,2)))</f>
      </c>
      <c r="F27" s="59" t="s">
        <v>154</v>
      </c>
      <c r="G27" s="186"/>
      <c r="H27" s="59">
        <f>IF($D27="","",VLOOKUP($D27,'[3]G14 Do Main Draw Prep'!$A$7:$V$23,4))</f>
      </c>
      <c r="I27" s="187"/>
      <c r="J27" s="174"/>
      <c r="K27" s="188"/>
      <c r="L27" s="189"/>
      <c r="M27" s="194"/>
      <c r="N27" s="174"/>
      <c r="O27" s="188"/>
      <c r="P27" s="174"/>
      <c r="Q27" s="45"/>
      <c r="R27" s="48"/>
    </row>
    <row r="28" spans="1:18" s="49" customFormat="1" ht="9" customHeight="1">
      <c r="A28" s="176"/>
      <c r="B28" s="177"/>
      <c r="C28" s="177"/>
      <c r="D28" s="177"/>
      <c r="E28" s="59">
        <f>UPPER(IF($D27="","",VLOOKUP($D27,'[3]G14 Do Main Draw Prep'!$A$7:$V$23,7)))</f>
      </c>
      <c r="F28" s="59">
        <f>IF($D27="","",VLOOKUP($D27,'[3]G14 Do Main Draw Prep'!$A$7:$V$23,8))</f>
      </c>
      <c r="G28" s="186"/>
      <c r="H28" s="59">
        <f>IF($D27="","",VLOOKUP($D27,'[3]G14 Do Main Draw Prep'!$A$7:$V$23,9))</f>
      </c>
      <c r="I28" s="178"/>
      <c r="J28" s="174"/>
      <c r="K28" s="188"/>
      <c r="L28" s="190"/>
      <c r="M28" s="195"/>
      <c r="N28" s="174"/>
      <c r="O28" s="188"/>
      <c r="P28" s="174"/>
      <c r="Q28" s="45"/>
      <c r="R28" s="48"/>
    </row>
    <row r="29" spans="1:18" s="49" customFormat="1" ht="9" customHeight="1">
      <c r="A29" s="176"/>
      <c r="B29" s="52"/>
      <c r="C29" s="52"/>
      <c r="D29" s="62"/>
      <c r="E29" s="180"/>
      <c r="F29" s="180"/>
      <c r="G29" s="168"/>
      <c r="H29" s="180"/>
      <c r="I29" s="192"/>
      <c r="J29" s="174"/>
      <c r="K29" s="181"/>
      <c r="L29" s="182" t="s">
        <v>159</v>
      </c>
      <c r="M29" s="188"/>
      <c r="N29" s="174"/>
      <c r="O29" s="188"/>
      <c r="P29" s="174"/>
      <c r="Q29" s="45"/>
      <c r="R29" s="48"/>
    </row>
    <row r="30" spans="1:18" s="49" customFormat="1" ht="9" customHeight="1">
      <c r="A30" s="176"/>
      <c r="B30" s="52"/>
      <c r="C30" s="52"/>
      <c r="D30" s="62"/>
      <c r="E30" s="180"/>
      <c r="F30" s="180"/>
      <c r="G30" s="168"/>
      <c r="H30" s="180"/>
      <c r="I30" s="192"/>
      <c r="J30" s="55" t="s">
        <v>18</v>
      </c>
      <c r="K30" s="64"/>
      <c r="L30" s="184" t="s">
        <v>160</v>
      </c>
      <c r="M30" s="178"/>
      <c r="N30" s="174"/>
      <c r="O30" s="188"/>
      <c r="P30" s="174"/>
      <c r="Q30" s="45"/>
      <c r="R30" s="48"/>
    </row>
    <row r="31" spans="1:18" s="49" customFormat="1" ht="9" customHeight="1">
      <c r="A31" s="193">
        <v>7</v>
      </c>
      <c r="B31" s="39">
        <f>IF($D31="","",VLOOKUP($D31,'[3]G14 Do Main Draw Prep'!$A$7:$V$23,20))</f>
        <v>0</v>
      </c>
      <c r="C31" s="39">
        <f>IF($D31="","",VLOOKUP($D31,'[3]G14 Do Main Draw Prep'!$A$7:$V$23,21))</f>
        <v>0</v>
      </c>
      <c r="D31" s="40">
        <v>6</v>
      </c>
      <c r="E31" s="59" t="str">
        <f>UPPER(IF($D31="","",VLOOKUP($D31,'[3]G14 Do Main Draw Prep'!$A$7:$V$23,2)))</f>
        <v>SINYAKOVA</v>
      </c>
      <c r="F31" s="59" t="str">
        <f>IF($D31="","",VLOOKUP($D31,'[3]G14 Do Main Draw Prep'!$A$7:$V$23,3))</f>
        <v>KSENIA</v>
      </c>
      <c r="G31" s="186"/>
      <c r="H31" s="59" t="str">
        <f>IF($D31="","",VLOOKUP($D31,'[3]G14 Do Main Draw Prep'!$A$7:$V$23,4))</f>
        <v>RUS</v>
      </c>
      <c r="I31" s="173"/>
      <c r="J31" s="174"/>
      <c r="K31" s="188"/>
      <c r="L31" s="174" t="s">
        <v>161</v>
      </c>
      <c r="M31" s="175"/>
      <c r="N31" s="189"/>
      <c r="O31" s="188"/>
      <c r="P31" s="174"/>
      <c r="Q31" s="45"/>
      <c r="R31" s="48"/>
    </row>
    <row r="32" spans="1:18" s="49" customFormat="1" ht="9" customHeight="1">
      <c r="A32" s="176"/>
      <c r="B32" s="177"/>
      <c r="C32" s="177"/>
      <c r="D32" s="177"/>
      <c r="E32" s="59" t="str">
        <f>UPPER(IF($D31="","",VLOOKUP($D31,'[3]G14 Do Main Draw Prep'!$A$7:$V$23,7)))</f>
        <v>PONOMAREVA</v>
      </c>
      <c r="F32" s="59" t="str">
        <f>IF($D31="","",VLOOKUP($D31,'[3]G14 Do Main Draw Prep'!$A$7:$V$23,8))</f>
        <v>NELLI</v>
      </c>
      <c r="G32" s="186"/>
      <c r="H32" s="59" t="str">
        <f>IF($D31="","",VLOOKUP($D31,'[3]G14 Do Main Draw Prep'!$A$7:$V$23,9))</f>
        <v>RUS</v>
      </c>
      <c r="I32" s="178"/>
      <c r="J32" s="179">
        <f>IF(I32="a",E31,IF(I32="b",E33,""))</f>
      </c>
      <c r="K32" s="188"/>
      <c r="L32" s="174"/>
      <c r="M32" s="175"/>
      <c r="N32" s="174"/>
      <c r="O32" s="188"/>
      <c r="P32" s="174"/>
      <c r="Q32" s="45"/>
      <c r="R32" s="48"/>
    </row>
    <row r="33" spans="1:18" s="49" customFormat="1" ht="9" customHeight="1">
      <c r="A33" s="176"/>
      <c r="B33" s="52"/>
      <c r="C33" s="52"/>
      <c r="D33" s="62"/>
      <c r="E33" s="180"/>
      <c r="F33" s="180"/>
      <c r="G33" s="168"/>
      <c r="H33" s="180"/>
      <c r="I33" s="181"/>
      <c r="J33" s="182" t="s">
        <v>159</v>
      </c>
      <c r="K33" s="194"/>
      <c r="L33" s="174"/>
      <c r="M33" s="175"/>
      <c r="N33" s="174"/>
      <c r="O33" s="188"/>
      <c r="P33" s="174"/>
      <c r="Q33" s="45"/>
      <c r="R33" s="48"/>
    </row>
    <row r="34" spans="1:18" s="49" customFormat="1" ht="9" customHeight="1">
      <c r="A34" s="176"/>
      <c r="B34" s="52"/>
      <c r="C34" s="52"/>
      <c r="D34" s="62"/>
      <c r="E34" s="180"/>
      <c r="F34" s="180"/>
      <c r="G34" s="168"/>
      <c r="H34" s="55" t="s">
        <v>18</v>
      </c>
      <c r="I34" s="64"/>
      <c r="J34" s="184" t="s">
        <v>160</v>
      </c>
      <c r="K34" s="178"/>
      <c r="L34" s="174"/>
      <c r="M34" s="175"/>
      <c r="N34" s="174"/>
      <c r="O34" s="188"/>
      <c r="P34" s="174"/>
      <c r="Q34" s="45"/>
      <c r="R34" s="48"/>
    </row>
    <row r="35" spans="1:18" s="49" customFormat="1" ht="9" customHeight="1">
      <c r="A35" s="176">
        <v>8</v>
      </c>
      <c r="B35" s="39">
        <f>IF($D35="","",VLOOKUP($D35,'[3]G14 Do Main Draw Prep'!$A$7:$V$23,20))</f>
        <v>0</v>
      </c>
      <c r="C35" s="39">
        <f>IF($D35="","",VLOOKUP($D35,'[3]G14 Do Main Draw Prep'!$A$7:$V$23,21))</f>
        <v>0</v>
      </c>
      <c r="D35" s="40">
        <v>5</v>
      </c>
      <c r="E35" s="59" t="str">
        <f>UPPER(IF($D35="","",VLOOKUP($D35,'[3]G14 Do Main Draw Prep'!$A$7:$V$23,2)))</f>
        <v>BOGOSLOVSKAYA</v>
      </c>
      <c r="F35" s="59" t="str">
        <f>IF($D35="","",VLOOKUP($D35,'[3]G14 Do Main Draw Prep'!$A$7:$V$23,3))</f>
        <v>VICTORIA</v>
      </c>
      <c r="G35" s="186"/>
      <c r="H35" s="59" t="str">
        <f>IF($D35="","",VLOOKUP($D35,'[3]G14 Do Main Draw Prep'!$A$7:$V$23,4))</f>
        <v>RUS</v>
      </c>
      <c r="I35" s="187"/>
      <c r="J35" s="174" t="s">
        <v>162</v>
      </c>
      <c r="K35" s="175"/>
      <c r="L35" s="189"/>
      <c r="M35" s="183"/>
      <c r="N35" s="174"/>
      <c r="O35" s="188"/>
      <c r="P35" s="174"/>
      <c r="Q35" s="45"/>
      <c r="R35" s="48"/>
    </row>
    <row r="36" spans="1:18" s="49" customFormat="1" ht="9" customHeight="1">
      <c r="A36" s="176"/>
      <c r="B36" s="177"/>
      <c r="C36" s="177"/>
      <c r="D36" s="177"/>
      <c r="E36" s="59" t="str">
        <f>UPPER(IF($D35="","",VLOOKUP($D35,'[3]G14 Do Main Draw Prep'!$A$7:$V$23,7)))</f>
        <v>RYCHAGOVA</v>
      </c>
      <c r="F36" s="59" t="str">
        <f>IF($D35="","",VLOOKUP($D35,'[3]G14 Do Main Draw Prep'!$A$7:$V$23,8))</f>
        <v>ANASTASIYA</v>
      </c>
      <c r="G36" s="186"/>
      <c r="H36" s="59" t="str">
        <f>IF($D35="","",VLOOKUP($D35,'[3]G14 Do Main Draw Prep'!$A$7:$V$23,9))</f>
        <v>RUS</v>
      </c>
      <c r="I36" s="178"/>
      <c r="J36" s="174"/>
      <c r="K36" s="175"/>
      <c r="L36" s="190"/>
      <c r="M36" s="191"/>
      <c r="N36" s="174"/>
      <c r="O36" s="188"/>
      <c r="P36" s="174"/>
      <c r="Q36" s="45"/>
      <c r="R36" s="48"/>
    </row>
    <row r="37" spans="1:18" s="49" customFormat="1" ht="9" customHeight="1">
      <c r="A37" s="176"/>
      <c r="B37" s="52"/>
      <c r="C37" s="52"/>
      <c r="D37" s="62"/>
      <c r="E37" s="180"/>
      <c r="F37" s="180"/>
      <c r="G37" s="168"/>
      <c r="H37" s="180"/>
      <c r="I37" s="192"/>
      <c r="J37" s="174"/>
      <c r="K37" s="175"/>
      <c r="L37" s="174"/>
      <c r="M37" s="175"/>
      <c r="N37" s="175"/>
      <c r="O37" s="181"/>
      <c r="P37" s="182" t="s">
        <v>84</v>
      </c>
      <c r="Q37" s="196"/>
      <c r="R37" s="48"/>
    </row>
    <row r="38" spans="1:18" s="49" customFormat="1" ht="9" customHeight="1">
      <c r="A38" s="176"/>
      <c r="B38" s="52"/>
      <c r="C38" s="52"/>
      <c r="D38" s="62"/>
      <c r="E38" s="180"/>
      <c r="F38" s="180"/>
      <c r="G38" s="168"/>
      <c r="H38" s="180"/>
      <c r="I38" s="192"/>
      <c r="J38" s="174"/>
      <c r="K38" s="175"/>
      <c r="L38" s="174"/>
      <c r="M38" s="175"/>
      <c r="N38" s="55" t="s">
        <v>18</v>
      </c>
      <c r="O38" s="64"/>
      <c r="P38" s="184" t="s">
        <v>35</v>
      </c>
      <c r="Q38" s="197"/>
      <c r="R38" s="48"/>
    </row>
    <row r="39" spans="1:18" s="49" customFormat="1" ht="9" customHeight="1">
      <c r="A39" s="193">
        <v>9</v>
      </c>
      <c r="B39" s="39">
        <f>IF($D39="","",VLOOKUP($D39,'[3]G14 Do Main Draw Prep'!$A$7:$V$23,20))</f>
      </c>
      <c r="C39" s="39">
        <f>IF($D39="","",VLOOKUP($D39,'[3]G14 Do Main Draw Prep'!$A$7:$V$23,21))</f>
      </c>
      <c r="D39" s="40"/>
      <c r="E39" s="59" t="s">
        <v>154</v>
      </c>
      <c r="F39" s="59">
        <f>IF($D39="","",VLOOKUP($D39,'[3]G14 Do Main Draw Prep'!$A$7:$V$23,3))</f>
      </c>
      <c r="G39" s="186"/>
      <c r="H39" s="59">
        <f>IF($D39="","",VLOOKUP($D39,'[3]G14 Do Main Draw Prep'!$A$7:$V$23,4))</f>
      </c>
      <c r="I39" s="173"/>
      <c r="J39" s="174"/>
      <c r="K39" s="175"/>
      <c r="L39" s="174"/>
      <c r="M39" s="175"/>
      <c r="N39" s="174"/>
      <c r="O39" s="188"/>
      <c r="P39" s="189" t="s">
        <v>95</v>
      </c>
      <c r="Q39" s="45"/>
      <c r="R39" s="48"/>
    </row>
    <row r="40" spans="1:18" s="49" customFormat="1" ht="9" customHeight="1">
      <c r="A40" s="176"/>
      <c r="B40" s="177"/>
      <c r="C40" s="177"/>
      <c r="D40" s="177"/>
      <c r="E40" s="59">
        <f>UPPER(IF($D39="","",VLOOKUP($D39,'[3]G14 Do Main Draw Prep'!$A$7:$V$23,7)))</f>
      </c>
      <c r="F40" s="59">
        <f>IF($D39="","",VLOOKUP($D39,'[3]G14 Do Main Draw Prep'!$A$7:$V$23,8))</f>
      </c>
      <c r="G40" s="186"/>
      <c r="H40" s="59">
        <f>IF($D39="","",VLOOKUP($D39,'[3]G14 Do Main Draw Prep'!$A$7:$V$23,9))</f>
      </c>
      <c r="I40" s="178"/>
      <c r="J40" s="179">
        <f>IF(I40="a",E39,IF(I40="b",E41,""))</f>
      </c>
      <c r="K40" s="175"/>
      <c r="L40" s="174"/>
      <c r="M40" s="175"/>
      <c r="N40" s="174"/>
      <c r="O40" s="188"/>
      <c r="P40" s="190"/>
      <c r="Q40" s="198"/>
      <c r="R40" s="48"/>
    </row>
    <row r="41" spans="1:18" s="49" customFormat="1" ht="9" customHeight="1">
      <c r="A41" s="176"/>
      <c r="B41" s="52"/>
      <c r="C41" s="52"/>
      <c r="D41" s="62"/>
      <c r="E41" s="180"/>
      <c r="F41" s="180"/>
      <c r="G41" s="168"/>
      <c r="H41" s="180"/>
      <c r="I41" s="181"/>
      <c r="J41" s="182" t="s">
        <v>31</v>
      </c>
      <c r="K41" s="183"/>
      <c r="L41" s="174"/>
      <c r="M41" s="175"/>
      <c r="N41" s="174"/>
      <c r="O41" s="188"/>
      <c r="P41" s="174"/>
      <c r="Q41" s="45"/>
      <c r="R41" s="48"/>
    </row>
    <row r="42" spans="1:18" s="49" customFormat="1" ht="9" customHeight="1">
      <c r="A42" s="176"/>
      <c r="B42" s="52"/>
      <c r="C42" s="52"/>
      <c r="D42" s="62"/>
      <c r="E42" s="180"/>
      <c r="F42" s="180"/>
      <c r="G42" s="168"/>
      <c r="H42" s="55" t="s">
        <v>18</v>
      </c>
      <c r="I42" s="64"/>
      <c r="J42" s="184" t="s">
        <v>27</v>
      </c>
      <c r="K42" s="185"/>
      <c r="L42" s="174"/>
      <c r="M42" s="175"/>
      <c r="N42" s="174"/>
      <c r="O42" s="188"/>
      <c r="P42" s="174"/>
      <c r="Q42" s="45"/>
      <c r="R42" s="48"/>
    </row>
    <row r="43" spans="1:18" s="49" customFormat="1" ht="9" customHeight="1">
      <c r="A43" s="176">
        <v>10</v>
      </c>
      <c r="B43" s="39">
        <f>IF($D43="","",VLOOKUP($D43,'[3]G14 Do Main Draw Prep'!$A$7:$V$23,20))</f>
        <v>0</v>
      </c>
      <c r="C43" s="39">
        <f>IF($D43="","",VLOOKUP($D43,'[3]G14 Do Main Draw Prep'!$A$7:$V$23,21))</f>
        <v>0</v>
      </c>
      <c r="D43" s="40">
        <v>7</v>
      </c>
      <c r="E43" s="59" t="str">
        <f>UPPER(IF($D43="","",VLOOKUP($D43,'[3]G14 Do Main Draw Prep'!$A$7:$V$23,2)))</f>
        <v>BIZHUKOVA</v>
      </c>
      <c r="F43" s="59" t="str">
        <f>IF($D43="","",VLOOKUP($D43,'[3]G14 Do Main Draw Prep'!$A$7:$V$23,3))</f>
        <v>FATIMA</v>
      </c>
      <c r="G43" s="186"/>
      <c r="H43" s="59" t="str">
        <f>IF($D43="","",VLOOKUP($D43,'[3]G14 Do Main Draw Prep'!$A$7:$V$23,4))</f>
        <v>RUS</v>
      </c>
      <c r="I43" s="187"/>
      <c r="J43" s="174"/>
      <c r="K43" s="188"/>
      <c r="L43" s="189"/>
      <c r="M43" s="183"/>
      <c r="N43" s="174"/>
      <c r="O43" s="188"/>
      <c r="P43" s="174"/>
      <c r="Q43" s="45"/>
      <c r="R43" s="48"/>
    </row>
    <row r="44" spans="1:18" s="49" customFormat="1" ht="9" customHeight="1">
      <c r="A44" s="176"/>
      <c r="B44" s="177"/>
      <c r="C44" s="177"/>
      <c r="D44" s="177"/>
      <c r="E44" s="59" t="str">
        <f>UPPER(IF($D43="","",VLOOKUP($D43,'[3]G14 Do Main Draw Prep'!$A$7:$V$23,7)))</f>
        <v>PRIBYLOVA</v>
      </c>
      <c r="F44" s="59" t="str">
        <f>IF($D43="","",VLOOKUP($D43,'[3]G14 Do Main Draw Prep'!$A$7:$V$23,8))</f>
        <v>ANASTASIYA</v>
      </c>
      <c r="G44" s="186"/>
      <c r="H44" s="59" t="str">
        <f>IF($D43="","",VLOOKUP($D43,'[3]G14 Do Main Draw Prep'!$A$7:$V$23,9))</f>
        <v>RUS</v>
      </c>
      <c r="I44" s="178"/>
      <c r="J44" s="174"/>
      <c r="K44" s="188"/>
      <c r="L44" s="190"/>
      <c r="M44" s="191"/>
      <c r="N44" s="174"/>
      <c r="O44" s="188"/>
      <c r="P44" s="174"/>
      <c r="Q44" s="45"/>
      <c r="R44" s="48"/>
    </row>
    <row r="45" spans="1:18" s="49" customFormat="1" ht="9" customHeight="1">
      <c r="A45" s="176"/>
      <c r="B45" s="52"/>
      <c r="C45" s="52"/>
      <c r="D45" s="62"/>
      <c r="E45" s="180"/>
      <c r="F45" s="180"/>
      <c r="G45" s="168"/>
      <c r="H45" s="180"/>
      <c r="I45" s="192"/>
      <c r="J45" s="174"/>
      <c r="K45" s="181"/>
      <c r="L45" s="182" t="s">
        <v>84</v>
      </c>
      <c r="M45" s="175"/>
      <c r="N45" s="174"/>
      <c r="O45" s="188"/>
      <c r="P45" s="174"/>
      <c r="Q45" s="45"/>
      <c r="R45" s="48"/>
    </row>
    <row r="46" spans="1:18" s="49" customFormat="1" ht="9" customHeight="1">
      <c r="A46" s="176"/>
      <c r="B46" s="52"/>
      <c r="C46" s="52"/>
      <c r="D46" s="62"/>
      <c r="E46" s="180"/>
      <c r="F46" s="180"/>
      <c r="G46" s="168"/>
      <c r="H46" s="180"/>
      <c r="I46" s="192"/>
      <c r="J46" s="55" t="s">
        <v>18</v>
      </c>
      <c r="K46" s="64"/>
      <c r="L46" s="184" t="s">
        <v>35</v>
      </c>
      <c r="M46" s="185"/>
      <c r="N46" s="174"/>
      <c r="O46" s="188"/>
      <c r="P46" s="174"/>
      <c r="Q46" s="45"/>
      <c r="R46" s="48"/>
    </row>
    <row r="47" spans="1:18" s="49" customFormat="1" ht="9" customHeight="1">
      <c r="A47" s="193">
        <v>11</v>
      </c>
      <c r="B47" s="39">
        <f>IF($D47="","",VLOOKUP($D47,'[3]G14 Do Main Draw Prep'!$A$7:$V$23,20))</f>
        <v>0</v>
      </c>
      <c r="C47" s="39">
        <f>IF($D47="","",VLOOKUP($D47,'[3]G14 Do Main Draw Prep'!$A$7:$V$23,21))</f>
        <v>0</v>
      </c>
      <c r="D47" s="40">
        <v>4</v>
      </c>
      <c r="E47" s="59" t="str">
        <f>UPPER(IF($D47="","",VLOOKUP($D47,'[3]G14 Do Main Draw Prep'!$A$7:$V$23,2)))</f>
        <v>SHKUNDINA</v>
      </c>
      <c r="F47" s="59" t="str">
        <f>IF($D47="","",VLOOKUP($D47,'[3]G14 Do Main Draw Prep'!$A$7:$V$23,3))</f>
        <v>OLGA</v>
      </c>
      <c r="G47" s="186"/>
      <c r="H47" s="59" t="str">
        <f>IF($D47="","",VLOOKUP($D47,'[3]G14 Do Main Draw Prep'!$A$7:$V$23,4))</f>
        <v>RUS</v>
      </c>
      <c r="I47" s="173"/>
      <c r="J47" s="174"/>
      <c r="K47" s="188"/>
      <c r="L47" s="174" t="s">
        <v>163</v>
      </c>
      <c r="M47" s="188"/>
      <c r="N47" s="189"/>
      <c r="O47" s="188"/>
      <c r="P47" s="174"/>
      <c r="Q47" s="45"/>
      <c r="R47" s="48"/>
    </row>
    <row r="48" spans="1:18" s="49" customFormat="1" ht="9" customHeight="1">
      <c r="A48" s="176"/>
      <c r="B48" s="177"/>
      <c r="C48" s="177"/>
      <c r="D48" s="177"/>
      <c r="E48" s="59" t="str">
        <f>UPPER(IF($D47="","",VLOOKUP($D47,'[3]G14 Do Main Draw Prep'!$A$7:$V$23,7)))</f>
        <v>SALIMOVA</v>
      </c>
      <c r="F48" s="59" t="str">
        <f>IF($D47="","",VLOOKUP($D47,'[3]G14 Do Main Draw Prep'!$A$7:$V$23,8))</f>
        <v>SOFIYA</v>
      </c>
      <c r="G48" s="186"/>
      <c r="H48" s="59" t="str">
        <f>IF($D47="","",VLOOKUP($D47,'[3]G14 Do Main Draw Prep'!$A$7:$V$23,9))</f>
        <v>RUS</v>
      </c>
      <c r="I48" s="178"/>
      <c r="J48" s="179">
        <f>IF(I48="a",E47,IF(I48="b",E49,""))</f>
      </c>
      <c r="K48" s="188"/>
      <c r="L48" s="174"/>
      <c r="M48" s="188"/>
      <c r="N48" s="174"/>
      <c r="O48" s="188"/>
      <c r="P48" s="174"/>
      <c r="Q48" s="45"/>
      <c r="R48" s="48"/>
    </row>
    <row r="49" spans="1:18" s="49" customFormat="1" ht="9" customHeight="1">
      <c r="A49" s="176"/>
      <c r="B49" s="52"/>
      <c r="C49" s="52"/>
      <c r="D49" s="52"/>
      <c r="E49" s="180"/>
      <c r="F49" s="180"/>
      <c r="G49" s="168"/>
      <c r="H49" s="180"/>
      <c r="I49" s="181"/>
      <c r="J49" s="182" t="s">
        <v>84</v>
      </c>
      <c r="K49" s="194"/>
      <c r="L49" s="174"/>
      <c r="M49" s="188"/>
      <c r="N49" s="174"/>
      <c r="O49" s="188"/>
      <c r="P49" s="174"/>
      <c r="Q49" s="45"/>
      <c r="R49" s="48"/>
    </row>
    <row r="50" spans="1:18" s="49" customFormat="1" ht="9" customHeight="1">
      <c r="A50" s="176"/>
      <c r="B50" s="52"/>
      <c r="C50" s="52"/>
      <c r="D50" s="52"/>
      <c r="E50" s="180"/>
      <c r="F50" s="180"/>
      <c r="G50" s="168"/>
      <c r="H50" s="55" t="s">
        <v>18</v>
      </c>
      <c r="I50" s="64"/>
      <c r="J50" s="184" t="s">
        <v>35</v>
      </c>
      <c r="K50" s="178"/>
      <c r="L50" s="174"/>
      <c r="M50" s="188"/>
      <c r="N50" s="174"/>
      <c r="O50" s="188"/>
      <c r="P50" s="174"/>
      <c r="Q50" s="45"/>
      <c r="R50" s="48"/>
    </row>
    <row r="51" spans="1:18" s="49" customFormat="1" ht="9" customHeight="1">
      <c r="A51" s="199">
        <v>12</v>
      </c>
      <c r="B51" s="39">
        <f>IF($D51="","",VLOOKUP($D51,'[3]G14 Do Main Draw Prep'!$A$7:$V$23,20))</f>
        <v>0</v>
      </c>
      <c r="C51" s="39">
        <f>IF($D51="","",VLOOKUP($D51,'[3]G14 Do Main Draw Prep'!$A$7:$V$23,21))</f>
        <v>0</v>
      </c>
      <c r="D51" s="40">
        <v>9</v>
      </c>
      <c r="E51" s="41" t="str">
        <f>UPPER(IF($D51="","",VLOOKUP($D51,'[3]G14 Do Main Draw Prep'!$A$7:$V$23,2)))</f>
        <v>SOKOLOVA</v>
      </c>
      <c r="F51" s="41" t="str">
        <f>IF($D51="","",VLOOKUP($D51,'[3]G14 Do Main Draw Prep'!$A$7:$V$23,3))</f>
        <v>KSENIYA</v>
      </c>
      <c r="G51" s="172"/>
      <c r="H51" s="41" t="str">
        <f>IF($D51="","",VLOOKUP($D51,'[3]G14 Do Main Draw Prep'!$A$7:$V$23,4))</f>
        <v>RUS</v>
      </c>
      <c r="I51" s="187"/>
      <c r="J51" s="174" t="s">
        <v>89</v>
      </c>
      <c r="K51" s="175"/>
      <c r="L51" s="189"/>
      <c r="M51" s="194"/>
      <c r="N51" s="174"/>
      <c r="O51" s="188"/>
      <c r="P51" s="174"/>
      <c r="Q51" s="45"/>
      <c r="R51" s="48"/>
    </row>
    <row r="52" spans="1:18" s="49" customFormat="1" ht="9" customHeight="1">
      <c r="A52" s="176"/>
      <c r="B52" s="177"/>
      <c r="C52" s="177"/>
      <c r="D52" s="177"/>
      <c r="E52" s="41" t="str">
        <f>UPPER(IF($D51="","",VLOOKUP($D51,'[3]G14 Do Main Draw Prep'!$A$7:$V$23,7)))</f>
        <v>AZAEVA</v>
      </c>
      <c r="F52" s="41" t="str">
        <f>IF($D51="","",VLOOKUP($D51,'[3]G14 Do Main Draw Prep'!$A$7:$V$23,8))</f>
        <v>PATIMAT</v>
      </c>
      <c r="G52" s="172"/>
      <c r="H52" s="41" t="str">
        <f>IF($D51="","",VLOOKUP($D51,'[3]G14 Do Main Draw Prep'!$A$7:$V$23,9))</f>
        <v>RUS</v>
      </c>
      <c r="I52" s="178"/>
      <c r="J52" s="174"/>
      <c r="K52" s="175"/>
      <c r="L52" s="190"/>
      <c r="M52" s="195"/>
      <c r="N52" s="174"/>
      <c r="O52" s="188"/>
      <c r="P52" s="174"/>
      <c r="Q52" s="45"/>
      <c r="R52" s="48"/>
    </row>
    <row r="53" spans="1:18" s="49" customFormat="1" ht="9" customHeight="1">
      <c r="A53" s="176"/>
      <c r="B53" s="52"/>
      <c r="C53" s="52"/>
      <c r="D53" s="52"/>
      <c r="E53" s="180"/>
      <c r="F53" s="180"/>
      <c r="G53" s="168"/>
      <c r="H53" s="180"/>
      <c r="I53" s="192"/>
      <c r="J53" s="174"/>
      <c r="K53" s="175"/>
      <c r="L53" s="174"/>
      <c r="M53" s="181"/>
      <c r="N53" s="182" t="s">
        <v>84</v>
      </c>
      <c r="O53" s="188"/>
      <c r="P53" s="174"/>
      <c r="Q53" s="45"/>
      <c r="R53" s="48"/>
    </row>
    <row r="54" spans="1:18" s="49" customFormat="1" ht="9" customHeight="1">
      <c r="A54" s="176"/>
      <c r="B54" s="52"/>
      <c r="C54" s="52"/>
      <c r="D54" s="52"/>
      <c r="E54" s="180"/>
      <c r="F54" s="180"/>
      <c r="G54" s="168"/>
      <c r="H54" s="180"/>
      <c r="I54" s="192"/>
      <c r="J54" s="174"/>
      <c r="K54" s="175"/>
      <c r="L54" s="55" t="s">
        <v>18</v>
      </c>
      <c r="M54" s="64"/>
      <c r="N54" s="184" t="s">
        <v>35</v>
      </c>
      <c r="O54" s="178"/>
      <c r="P54" s="174"/>
      <c r="Q54" s="45"/>
      <c r="R54" s="48"/>
    </row>
    <row r="55" spans="1:18" s="49" customFormat="1" ht="9" customHeight="1">
      <c r="A55" s="193">
        <v>13</v>
      </c>
      <c r="B55" s="39">
        <f>IF($D55="","",VLOOKUP($D55,'[3]G14 Do Main Draw Prep'!$A$7:$V$23,20))</f>
        <v>0</v>
      </c>
      <c r="C55" s="39">
        <f>IF($D55="","",VLOOKUP($D55,'[3]G14 Do Main Draw Prep'!$A$7:$V$23,21))</f>
        <v>0</v>
      </c>
      <c r="D55" s="40">
        <v>2</v>
      </c>
      <c r="E55" s="59" t="str">
        <f>UPPER(IF($D55="","",VLOOKUP($D55,'[3]G14 Do Main Draw Prep'!$A$7:$V$23,2)))</f>
        <v>PICHKHADZE</v>
      </c>
      <c r="F55" s="59" t="str">
        <f>IF($D55="","",VLOOKUP($D55,'[3]G14 Do Main Draw Prep'!$A$7:$V$23,3))</f>
        <v>TAMARA</v>
      </c>
      <c r="G55" s="186"/>
      <c r="H55" s="59" t="str">
        <f>IF($D55="","",VLOOKUP($D55,'[3]G14 Do Main Draw Prep'!$A$7:$V$23,4))</f>
        <v>RUS</v>
      </c>
      <c r="I55" s="173"/>
      <c r="J55" s="174"/>
      <c r="K55" s="175"/>
      <c r="L55" s="174"/>
      <c r="M55" s="188"/>
      <c r="N55" s="174" t="s">
        <v>97</v>
      </c>
      <c r="O55" s="175"/>
      <c r="P55" s="174"/>
      <c r="Q55" s="45"/>
      <c r="R55" s="48"/>
    </row>
    <row r="56" spans="1:18" s="49" customFormat="1" ht="9" customHeight="1">
      <c r="A56" s="176"/>
      <c r="B56" s="177"/>
      <c r="C56" s="177"/>
      <c r="D56" s="177"/>
      <c r="E56" s="59" t="str">
        <f>UPPER(IF($D55="","",VLOOKUP($D55,'[3]G14 Do Main Draw Prep'!$A$7:$V$23,7)))</f>
        <v>BOKHUA</v>
      </c>
      <c r="F56" s="59" t="str">
        <f>IF($D55="","",VLOOKUP($D55,'[3]G14 Do Main Draw Prep'!$A$7:$V$23,8))</f>
        <v>TINA</v>
      </c>
      <c r="G56" s="186"/>
      <c r="H56" s="59" t="str">
        <f>IF($D55="","",VLOOKUP($D55,'[3]G14 Do Main Draw Prep'!$A$7:$V$23,9))</f>
        <v>RUS</v>
      </c>
      <c r="I56" s="178"/>
      <c r="J56" s="179">
        <f>IF(I56="a",E55,IF(I56="b",E57,""))</f>
      </c>
      <c r="K56" s="175"/>
      <c r="L56" s="174"/>
      <c r="M56" s="188"/>
      <c r="N56" s="174"/>
      <c r="O56" s="175"/>
      <c r="P56" s="174"/>
      <c r="Q56" s="45"/>
      <c r="R56" s="48"/>
    </row>
    <row r="57" spans="1:18" s="49" customFormat="1" ht="9" customHeight="1">
      <c r="A57" s="176"/>
      <c r="B57" s="52"/>
      <c r="C57" s="52"/>
      <c r="D57" s="62"/>
      <c r="E57" s="180"/>
      <c r="F57" s="180"/>
      <c r="G57" s="168"/>
      <c r="H57" s="180"/>
      <c r="I57" s="181"/>
      <c r="J57" s="182" t="s">
        <v>22</v>
      </c>
      <c r="K57" s="183"/>
      <c r="L57" s="174"/>
      <c r="M57" s="188"/>
      <c r="N57" s="174"/>
      <c r="O57" s="175"/>
      <c r="P57" s="174"/>
      <c r="Q57" s="45"/>
      <c r="R57" s="48"/>
    </row>
    <row r="58" spans="1:18" s="49" customFormat="1" ht="9" customHeight="1">
      <c r="A58" s="176"/>
      <c r="B58" s="52"/>
      <c r="C58" s="52"/>
      <c r="D58" s="62"/>
      <c r="E58" s="180"/>
      <c r="F58" s="180"/>
      <c r="G58" s="168"/>
      <c r="H58" s="55" t="s">
        <v>18</v>
      </c>
      <c r="I58" s="64"/>
      <c r="J58" s="184" t="s">
        <v>164</v>
      </c>
      <c r="K58" s="185"/>
      <c r="L58" s="174"/>
      <c r="M58" s="188"/>
      <c r="N58" s="174"/>
      <c r="O58" s="175"/>
      <c r="P58" s="174"/>
      <c r="Q58" s="45"/>
      <c r="R58" s="48"/>
    </row>
    <row r="59" spans="1:18" s="49" customFormat="1" ht="9" customHeight="1">
      <c r="A59" s="176">
        <v>14</v>
      </c>
      <c r="B59" s="39">
        <f>IF($D59="","",VLOOKUP($D59,'[3]G14 Do Main Draw Prep'!$A$7:$V$23,20))</f>
      </c>
      <c r="C59" s="39">
        <f>IF($D59="","",VLOOKUP($D59,'[3]G14 Do Main Draw Prep'!$A$7:$V$23,21))</f>
      </c>
      <c r="D59" s="40"/>
      <c r="E59" s="59">
        <f>UPPER(IF($D59="","",VLOOKUP($D59,'[3]G14 Do Main Draw Prep'!$A$7:$V$23,2)))</f>
      </c>
      <c r="F59" s="59">
        <f>IF($D59="","",VLOOKUP($D59,'[3]G14 Do Main Draw Prep'!$A$7:$V$23,3))</f>
      </c>
      <c r="G59" s="186" t="s">
        <v>154</v>
      </c>
      <c r="H59" s="59">
        <f>IF($D59="","",VLOOKUP($D59,'[3]G14 Do Main Draw Prep'!$A$7:$V$23,4))</f>
      </c>
      <c r="I59" s="187"/>
      <c r="J59" s="174"/>
      <c r="K59" s="188"/>
      <c r="L59" s="189"/>
      <c r="M59" s="194"/>
      <c r="N59" s="174"/>
      <c r="O59" s="175"/>
      <c r="P59" s="174"/>
      <c r="Q59" s="45"/>
      <c r="R59" s="48"/>
    </row>
    <row r="60" spans="1:18" s="49" customFormat="1" ht="9" customHeight="1">
      <c r="A60" s="176"/>
      <c r="B60" s="177"/>
      <c r="C60" s="177"/>
      <c r="D60" s="177"/>
      <c r="E60" s="59">
        <f>UPPER(IF($D59="","",VLOOKUP($D59,'[3]G14 Do Main Draw Prep'!$A$7:$V$23,7)))</f>
      </c>
      <c r="F60" s="59">
        <f>IF($D59="","",VLOOKUP($D59,'[3]G14 Do Main Draw Prep'!$A$7:$V$23,8))</f>
      </c>
      <c r="G60" s="186"/>
      <c r="H60" s="59">
        <f>IF($D59="","",VLOOKUP($D59,'[3]G14 Do Main Draw Prep'!$A$7:$V$23,9))</f>
      </c>
      <c r="I60" s="178"/>
      <c r="J60" s="174"/>
      <c r="K60" s="188"/>
      <c r="L60" s="190"/>
      <c r="M60" s="195"/>
      <c r="N60" s="174"/>
      <c r="O60" s="175"/>
      <c r="P60" s="174"/>
      <c r="Q60" s="45"/>
      <c r="R60" s="48"/>
    </row>
    <row r="61" spans="1:18" s="49" customFormat="1" ht="9" customHeight="1">
      <c r="A61" s="176"/>
      <c r="B61" s="52"/>
      <c r="C61" s="52"/>
      <c r="D61" s="62"/>
      <c r="E61" s="180"/>
      <c r="F61" s="180"/>
      <c r="G61" s="168"/>
      <c r="H61" s="180"/>
      <c r="I61" s="192"/>
      <c r="J61" s="174"/>
      <c r="K61" s="181"/>
      <c r="L61" s="182" t="s">
        <v>22</v>
      </c>
      <c r="M61" s="188"/>
      <c r="N61" s="174"/>
      <c r="O61" s="175"/>
      <c r="P61" s="174"/>
      <c r="Q61" s="45"/>
      <c r="R61" s="48"/>
    </row>
    <row r="62" spans="1:18" s="49" customFormat="1" ht="9" customHeight="1">
      <c r="A62" s="176"/>
      <c r="B62" s="52"/>
      <c r="C62" s="52"/>
      <c r="D62" s="62"/>
      <c r="E62" s="180"/>
      <c r="F62" s="180"/>
      <c r="G62" s="168"/>
      <c r="H62" s="180"/>
      <c r="I62" s="192"/>
      <c r="J62" s="55" t="s">
        <v>18</v>
      </c>
      <c r="K62" s="64"/>
      <c r="L62" s="184" t="s">
        <v>164</v>
      </c>
      <c r="M62" s="178"/>
      <c r="N62" s="174"/>
      <c r="O62" s="175"/>
      <c r="P62" s="174"/>
      <c r="Q62" s="45"/>
      <c r="R62" s="48"/>
    </row>
    <row r="63" spans="1:18" s="49" customFormat="1" ht="9" customHeight="1">
      <c r="A63" s="193">
        <v>15</v>
      </c>
      <c r="B63" s="39">
        <f>IF($D63="","",VLOOKUP($D63,'[3]G14 Do Main Draw Prep'!$A$7:$V$23,20))</f>
      </c>
      <c r="C63" s="39">
        <f>IF($D63="","",VLOOKUP($D63,'[3]G14 Do Main Draw Prep'!$A$7:$V$23,21))</f>
      </c>
      <c r="D63" s="40"/>
      <c r="E63" s="59">
        <f>UPPER(IF($D63="","",VLOOKUP($D63,'[3]G14 Do Main Draw Prep'!$A$7:$V$23,2)))</f>
      </c>
      <c r="F63" s="59" t="s">
        <v>154</v>
      </c>
      <c r="G63" s="186"/>
      <c r="H63" s="59">
        <f>IF($D63="","",VLOOKUP($D63,'[3]G14 Do Main Draw Prep'!$A$7:$V$23,4))</f>
      </c>
      <c r="I63" s="173"/>
      <c r="J63" s="174"/>
      <c r="K63" s="188"/>
      <c r="L63" s="174" t="s">
        <v>117</v>
      </c>
      <c r="M63" s="175"/>
      <c r="N63" s="189"/>
      <c r="O63" s="175"/>
      <c r="P63" s="174"/>
      <c r="Q63" s="45"/>
      <c r="R63" s="48"/>
    </row>
    <row r="64" spans="1:18" s="49" customFormat="1" ht="9" customHeight="1">
      <c r="A64" s="176"/>
      <c r="B64" s="177"/>
      <c r="C64" s="177"/>
      <c r="D64" s="177"/>
      <c r="E64" s="59">
        <f>UPPER(IF($D63="","",VLOOKUP($D63,'[3]G14 Do Main Draw Prep'!$A$7:$V$23,7)))</f>
      </c>
      <c r="F64" s="59">
        <f>IF($D63="","",VLOOKUP($D63,'[3]G14 Do Main Draw Prep'!$A$7:$V$23,8))</f>
      </c>
      <c r="G64" s="186"/>
      <c r="H64" s="59">
        <f>IF($D63="","",VLOOKUP($D63,'[3]G14 Do Main Draw Prep'!$A$7:$V$23,9))</f>
      </c>
      <c r="I64" s="178"/>
      <c r="J64" s="179">
        <f>IF(I64="a",E63,IF(I64="b",E65,""))</f>
      </c>
      <c r="K64" s="188"/>
      <c r="L64" s="174"/>
      <c r="M64" s="175"/>
      <c r="N64" s="174"/>
      <c r="O64" s="175"/>
      <c r="P64" s="174"/>
      <c r="Q64" s="45"/>
      <c r="R64" s="48"/>
    </row>
    <row r="65" spans="1:18" s="49" customFormat="1" ht="9" customHeight="1">
      <c r="A65" s="176"/>
      <c r="B65" s="52"/>
      <c r="C65" s="52"/>
      <c r="D65" s="52"/>
      <c r="E65" s="200"/>
      <c r="F65" s="200"/>
      <c r="G65" s="201"/>
      <c r="H65" s="200"/>
      <c r="I65" s="181"/>
      <c r="J65" s="182" t="s">
        <v>64</v>
      </c>
      <c r="K65" s="194"/>
      <c r="L65" s="174"/>
      <c r="M65" s="175"/>
      <c r="N65" s="174"/>
      <c r="O65" s="175"/>
      <c r="P65" s="174"/>
      <c r="Q65" s="45"/>
      <c r="R65" s="48"/>
    </row>
    <row r="66" spans="1:18" s="49" customFormat="1" ht="9" customHeight="1">
      <c r="A66" s="176"/>
      <c r="B66" s="52"/>
      <c r="C66" s="52"/>
      <c r="D66" s="52"/>
      <c r="E66" s="174"/>
      <c r="F66" s="174"/>
      <c r="G66" s="168"/>
      <c r="H66" s="55" t="s">
        <v>18</v>
      </c>
      <c r="I66" s="64"/>
      <c r="J66" s="184" t="s">
        <v>73</v>
      </c>
      <c r="K66" s="178"/>
      <c r="L66" s="174"/>
      <c r="M66" s="175"/>
      <c r="N66" s="174"/>
      <c r="O66" s="175"/>
      <c r="P66" s="174"/>
      <c r="Q66" s="45"/>
      <c r="R66" s="48"/>
    </row>
    <row r="67" spans="1:18" s="49" customFormat="1" ht="9" customHeight="1">
      <c r="A67" s="199">
        <v>16</v>
      </c>
      <c r="B67" s="39">
        <f>IF($D67="","",VLOOKUP($D67,'[3]G14 Do Main Draw Prep'!$A$7:$V$23,20))</f>
        <v>0</v>
      </c>
      <c r="C67" s="39">
        <f>IF($D67="","",VLOOKUP($D67,'[3]G14 Do Main Draw Prep'!$A$7:$V$23,21))</f>
        <v>553</v>
      </c>
      <c r="D67" s="40">
        <v>10</v>
      </c>
      <c r="E67" s="41" t="str">
        <f>UPPER(IF($D67="","",VLOOKUP($D67,'[3]G14 Do Main Draw Prep'!$A$7:$V$23,2)))</f>
        <v>ISHCHENKO</v>
      </c>
      <c r="F67" s="41" t="str">
        <f>IF($D67="","",VLOOKUP($D67,'[3]G14 Do Main Draw Prep'!$A$7:$V$23,3))</f>
        <v>ELIZAVETA</v>
      </c>
      <c r="G67" s="172"/>
      <c r="H67" s="41" t="str">
        <f>IF($D67="","",VLOOKUP($D67,'[3]G14 Do Main Draw Prep'!$A$7:$V$23,4))</f>
        <v>RUS</v>
      </c>
      <c r="I67" s="187"/>
      <c r="J67" s="174"/>
      <c r="K67" s="175"/>
      <c r="L67" s="189"/>
      <c r="M67" s="183"/>
      <c r="N67" s="174"/>
      <c r="O67" s="175"/>
      <c r="P67" s="174"/>
      <c r="Q67" s="45"/>
      <c r="R67" s="48"/>
    </row>
    <row r="68" spans="1:18" s="49" customFormat="1" ht="9" customHeight="1">
      <c r="A68" s="176"/>
      <c r="B68" s="177"/>
      <c r="C68" s="177"/>
      <c r="D68" s="177"/>
      <c r="E68" s="41" t="str">
        <f>UPPER(IF($D67="","",VLOOKUP($D67,'[3]G14 Do Main Draw Prep'!$A$7:$V$23,7)))</f>
        <v>SILICH</v>
      </c>
      <c r="F68" s="41" t="str">
        <f>IF($D67="","",VLOOKUP($D67,'[3]G14 Do Main Draw Prep'!$A$7:$V$23,8))</f>
        <v>ALINA</v>
      </c>
      <c r="G68" s="172"/>
      <c r="H68" s="41" t="str">
        <f>IF($D67="","",VLOOKUP($D67,'[3]G14 Do Main Draw Prep'!$A$7:$V$23,9))</f>
        <v>RUS</v>
      </c>
      <c r="I68" s="178"/>
      <c r="J68" s="174"/>
      <c r="K68" s="175"/>
      <c r="L68" s="190"/>
      <c r="M68" s="191"/>
      <c r="N68" s="174"/>
      <c r="O68" s="175"/>
      <c r="P68" s="174"/>
      <c r="Q68" s="45"/>
      <c r="R68" s="48"/>
    </row>
    <row r="69" spans="1:18" s="49" customFormat="1" ht="9" customHeight="1">
      <c r="A69" s="202"/>
      <c r="B69" s="203"/>
      <c r="C69" s="203"/>
      <c r="D69" s="204"/>
      <c r="E69" s="205"/>
      <c r="F69" s="205"/>
      <c r="G69" s="35"/>
      <c r="H69" s="205"/>
      <c r="I69" s="206"/>
      <c r="J69" s="46"/>
      <c r="K69" s="47"/>
      <c r="L69" s="46"/>
      <c r="M69" s="47"/>
      <c r="N69" s="46"/>
      <c r="O69" s="47"/>
      <c r="P69" s="46"/>
      <c r="Q69" s="47"/>
      <c r="R69" s="48"/>
    </row>
    <row r="70" spans="1:18" s="92" customFormat="1" ht="6" customHeight="1">
      <c r="A70" s="202"/>
      <c r="B70" s="203"/>
      <c r="C70" s="203"/>
      <c r="D70" s="204"/>
      <c r="E70" s="205"/>
      <c r="F70" s="205"/>
      <c r="G70" s="207"/>
      <c r="H70" s="205"/>
      <c r="I70" s="206"/>
      <c r="J70" s="46"/>
      <c r="K70" s="47"/>
      <c r="L70" s="89"/>
      <c r="M70" s="90"/>
      <c r="N70" s="89"/>
      <c r="O70" s="90"/>
      <c r="P70" s="89"/>
      <c r="Q70" s="90"/>
      <c r="R70" s="91"/>
    </row>
    <row r="71" spans="1:17" s="105" customFormat="1" ht="10.5" customHeight="1">
      <c r="A71" s="93" t="s">
        <v>37</v>
      </c>
      <c r="B71" s="94"/>
      <c r="C71" s="95"/>
      <c r="D71" s="96" t="s">
        <v>38</v>
      </c>
      <c r="E71" s="97" t="s">
        <v>165</v>
      </c>
      <c r="F71" s="97"/>
      <c r="G71" s="97"/>
      <c r="H71" s="208"/>
      <c r="I71" s="97" t="s">
        <v>38</v>
      </c>
      <c r="J71" s="97" t="s">
        <v>166</v>
      </c>
      <c r="K71" s="100"/>
      <c r="L71" s="97" t="s">
        <v>41</v>
      </c>
      <c r="M71" s="101"/>
      <c r="N71" s="102" t="s">
        <v>42</v>
      </c>
      <c r="O71" s="102"/>
      <c r="P71" s="103"/>
      <c r="Q71" s="104"/>
    </row>
    <row r="72" spans="1:17" s="105" customFormat="1" ht="9" customHeight="1">
      <c r="A72" s="106" t="s">
        <v>43</v>
      </c>
      <c r="B72" s="107"/>
      <c r="C72" s="108" t="s">
        <v>44</v>
      </c>
      <c r="D72" s="109">
        <v>1</v>
      </c>
      <c r="E72" s="110" t="s">
        <v>70</v>
      </c>
      <c r="F72" s="209"/>
      <c r="G72" s="209"/>
      <c r="H72" s="210"/>
      <c r="I72" s="211" t="s">
        <v>45</v>
      </c>
      <c r="J72" s="107"/>
      <c r="K72" s="114"/>
      <c r="L72" s="107"/>
      <c r="M72" s="115"/>
      <c r="N72" s="116" t="s">
        <v>167</v>
      </c>
      <c r="O72" s="117"/>
      <c r="P72" s="117"/>
      <c r="Q72" s="118"/>
    </row>
    <row r="73" spans="1:17" s="105" customFormat="1" ht="9" customHeight="1">
      <c r="A73" s="119" t="s">
        <v>49</v>
      </c>
      <c r="B73" s="120"/>
      <c r="C73" s="121" t="s">
        <v>168</v>
      </c>
      <c r="D73" s="109"/>
      <c r="E73" s="110" t="s">
        <v>72</v>
      </c>
      <c r="F73" s="209"/>
      <c r="G73" s="209"/>
      <c r="H73" s="210"/>
      <c r="I73" s="211"/>
      <c r="J73" s="107"/>
      <c r="K73" s="114"/>
      <c r="L73" s="107"/>
      <c r="M73" s="115"/>
      <c r="N73" s="120"/>
      <c r="O73" s="123"/>
      <c r="P73" s="120"/>
      <c r="Q73" s="124"/>
    </row>
    <row r="74" spans="1:17" s="105" customFormat="1" ht="9" customHeight="1">
      <c r="A74" s="125"/>
      <c r="B74" s="126"/>
      <c r="C74" s="127"/>
      <c r="D74" s="109">
        <v>2</v>
      </c>
      <c r="E74" s="110" t="s">
        <v>64</v>
      </c>
      <c r="F74" s="209"/>
      <c r="G74" s="209"/>
      <c r="H74" s="210"/>
      <c r="I74" s="211" t="s">
        <v>51</v>
      </c>
      <c r="J74" s="107"/>
      <c r="K74" s="114"/>
      <c r="L74" s="107"/>
      <c r="M74" s="115"/>
      <c r="N74" s="116" t="s">
        <v>54</v>
      </c>
      <c r="O74" s="117"/>
      <c r="P74" s="117"/>
      <c r="Q74" s="118"/>
    </row>
    <row r="75" spans="1:17" s="105" customFormat="1" ht="9" customHeight="1">
      <c r="A75" s="128"/>
      <c r="B75" s="26"/>
      <c r="C75" s="129"/>
      <c r="D75" s="109"/>
      <c r="E75" s="110" t="s">
        <v>73</v>
      </c>
      <c r="F75" s="209"/>
      <c r="G75" s="209"/>
      <c r="H75" s="210"/>
      <c r="I75" s="211"/>
      <c r="J75" s="107"/>
      <c r="K75" s="114"/>
      <c r="L75" s="107"/>
      <c r="M75" s="115"/>
      <c r="N75" s="107"/>
      <c r="O75" s="114"/>
      <c r="P75" s="107"/>
      <c r="Q75" s="115"/>
    </row>
    <row r="76" spans="1:17" s="105" customFormat="1" ht="9" customHeight="1">
      <c r="A76" s="130"/>
      <c r="B76" s="131"/>
      <c r="C76" s="132"/>
      <c r="D76" s="109">
        <v>3</v>
      </c>
      <c r="E76" s="110" t="s">
        <v>158</v>
      </c>
      <c r="F76" s="209"/>
      <c r="G76" s="209"/>
      <c r="H76" s="210"/>
      <c r="I76" s="211" t="s">
        <v>53</v>
      </c>
      <c r="J76" s="107"/>
      <c r="K76" s="114"/>
      <c r="L76" s="107"/>
      <c r="M76" s="115"/>
      <c r="N76" s="120" t="s">
        <v>169</v>
      </c>
      <c r="O76" s="123"/>
      <c r="P76" s="120"/>
      <c r="Q76" s="124"/>
    </row>
    <row r="77" spans="1:17" s="105" customFormat="1" ht="9" customHeight="1">
      <c r="A77" s="133"/>
      <c r="B77" s="134"/>
      <c r="C77" s="129"/>
      <c r="D77" s="109"/>
      <c r="E77" s="110" t="s">
        <v>82</v>
      </c>
      <c r="F77" s="209"/>
      <c r="G77" s="209"/>
      <c r="H77" s="210"/>
      <c r="I77" s="211"/>
      <c r="J77" s="107"/>
      <c r="K77" s="114"/>
      <c r="L77" s="107"/>
      <c r="M77" s="115"/>
      <c r="N77" s="116" t="s">
        <v>58</v>
      </c>
      <c r="O77" s="117"/>
      <c r="P77" s="117"/>
      <c r="Q77" s="118"/>
    </row>
    <row r="78" spans="1:17" s="105" customFormat="1" ht="9" customHeight="1">
      <c r="A78" s="133"/>
      <c r="B78" s="134"/>
      <c r="C78" s="135"/>
      <c r="D78" s="109">
        <v>4</v>
      </c>
      <c r="E78" s="110">
        <f>IF(D78&gt;$Q$79,,UPPER(VLOOKUP(D78,'[3]G14 Do Main Draw Prep'!$A$7:$R$23,2)))</f>
        <v>0</v>
      </c>
      <c r="F78" s="209"/>
      <c r="G78" s="209"/>
      <c r="H78" s="210"/>
      <c r="I78" s="211" t="s">
        <v>55</v>
      </c>
      <c r="J78" s="107"/>
      <c r="K78" s="114"/>
      <c r="L78" s="107"/>
      <c r="M78" s="115"/>
      <c r="N78" s="107"/>
      <c r="O78" s="114"/>
      <c r="P78" s="107"/>
      <c r="Q78" s="115"/>
    </row>
    <row r="79" spans="1:17" s="105" customFormat="1" ht="9" customHeight="1">
      <c r="A79" s="136"/>
      <c r="B79" s="137"/>
      <c r="C79" s="138"/>
      <c r="D79" s="139"/>
      <c r="E79" s="140">
        <f>IF(D78&gt;$Q$79,,UPPER(VLOOKUP(D78,'[3]G14 Do Main Draw Prep'!$A$7:$R$23,7)))</f>
        <v>0</v>
      </c>
      <c r="F79" s="212"/>
      <c r="G79" s="212"/>
      <c r="H79" s="213"/>
      <c r="I79" s="214"/>
      <c r="J79" s="120"/>
      <c r="K79" s="123"/>
      <c r="L79" s="120"/>
      <c r="M79" s="124"/>
      <c r="N79" s="120">
        <f>Q4</f>
        <v>0</v>
      </c>
      <c r="O79" s="123"/>
      <c r="P79" s="120"/>
      <c r="Q79" s="215">
        <f>MIN(4,'[3]G14 Do Main Draw Prep'!$V$5)</f>
        <v>3</v>
      </c>
    </row>
    <row r="80" ht="15.75" customHeight="1"/>
    <row r="81" ht="9" customHeight="1"/>
  </sheetData>
  <sheetProtection/>
  <mergeCells count="1">
    <mergeCell ref="A4:C4"/>
  </mergeCells>
  <conditionalFormatting sqref="B7 B11 B15 B19 B23 B27 B31 B35 B39 B43 B47 B51 B55 B59 B63 B67">
    <cfRule type="cellIs" priority="11" dxfId="4" operator="equal" stopIfTrue="1">
      <formula>"DA"</formula>
    </cfRule>
  </conditionalFormatting>
  <conditionalFormatting sqref="H10 H58 H42 H50 H34 H26 H18 H66 J30 L22 N38 J62 J46 L54 J14">
    <cfRule type="expression" priority="8" dxfId="11" stopIfTrue="1">
      <formula>AND($N$1="CU",H10="Umpire")</formula>
    </cfRule>
    <cfRule type="expression" priority="9" dxfId="10" stopIfTrue="1">
      <formula>AND($N$1="CU",H10&lt;&gt;"Umpire",I10&lt;&gt;"")</formula>
    </cfRule>
    <cfRule type="expression" priority="10" dxfId="9" stopIfTrue="1">
      <formula>AND($N$1="CU",H10&lt;&gt;"Umpire")</formula>
    </cfRule>
  </conditionalFormatting>
  <conditionalFormatting sqref="L13 L29 L45 L61 N21 N53 J65 J9 J17 J25 J33 J41 J49 J57 P37">
    <cfRule type="expression" priority="6" dxfId="1" stopIfTrue="1">
      <formula>I10="as"</formula>
    </cfRule>
    <cfRule type="expression" priority="7" dxfId="1" stopIfTrue="1">
      <formula>I10="bs"</formula>
    </cfRule>
  </conditionalFormatting>
  <conditionalFormatting sqref="L14 L30 L46 L62 N22 N54 J66 J10 J18 J26 J34 J42 J50 J58 P38">
    <cfRule type="expression" priority="4" dxfId="1" stopIfTrue="1">
      <formula>I10="as"</formula>
    </cfRule>
    <cfRule type="expression" priority="5" dxfId="1" stopIfTrue="1">
      <formula>I10="bs"</formula>
    </cfRule>
  </conditionalFormatting>
  <conditionalFormatting sqref="I10 I18 I26 I34 I42 I50 I58 I66 K62 K46 K30 K14 M22 M54 O38">
    <cfRule type="expression" priority="3" dxfId="3" stopIfTrue="1">
      <formula>$N$1="CU"</formula>
    </cfRule>
  </conditionalFormatting>
  <conditionalFormatting sqref="E7 E11 E15 E19 E23 E27 E31 E35 E39 E43 E47 E51 E55 E59 E63 E67">
    <cfRule type="cellIs" priority="2" dxfId="13" operator="equal" stopIfTrue="1">
      <formula>"Bye"</formula>
    </cfRule>
  </conditionalFormatting>
  <conditionalFormatting sqref="D7 D11 D15 D19 D23 D27 D31 D35 D39 D43 D47 D51 D55 D59 D63 D67">
    <cfRule type="cellIs" priority="1" dxfId="14"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6">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5" customWidth="1"/>
    <col min="10" max="10" width="10.7109375" style="0" customWidth="1"/>
    <col min="11" max="11" width="1.7109375" style="145" customWidth="1"/>
    <col min="12" max="12" width="10.7109375" style="0" customWidth="1"/>
    <col min="13" max="13" width="1.7109375" style="146" customWidth="1"/>
    <col min="14" max="14" width="10.7109375" style="0" customWidth="1"/>
    <col min="15" max="15" width="1.7109375" style="145" customWidth="1"/>
    <col min="16" max="16" width="10.7109375" style="0" customWidth="1"/>
    <col min="17" max="17" width="1.7109375" style="146" customWidth="1"/>
    <col min="19" max="19" width="8.7109375" style="0" customWidth="1"/>
    <col min="20" max="20" width="8.8515625" style="0" hidden="1" customWidth="1"/>
    <col min="21" max="21" width="5.7109375" style="0" customWidth="1"/>
  </cols>
  <sheetData>
    <row r="1" spans="1:17" s="7" customFormat="1" ht="21.75" customHeight="1">
      <c r="A1" s="1" t="str">
        <f>'[3]Week SetUp'!$A$6</f>
        <v>Krasnogorsk cup</v>
      </c>
      <c r="B1" s="150"/>
      <c r="H1" s="3" t="s">
        <v>100</v>
      </c>
      <c r="I1" s="151"/>
      <c r="J1" s="152" t="s">
        <v>170</v>
      </c>
      <c r="K1" s="152"/>
      <c r="L1" s="153"/>
      <c r="M1" s="151"/>
      <c r="N1" s="151" t="s">
        <v>2</v>
      </c>
      <c r="O1" s="151"/>
      <c r="Q1" s="151"/>
    </row>
    <row r="2" spans="1:17" s="12" customFormat="1" ht="12.75">
      <c r="A2" s="8" t="str">
        <f>'[3]Week SetUp'!$A$8</f>
        <v>Tennis Europe Junior Tour</v>
      </c>
      <c r="B2" s="8"/>
      <c r="C2" s="8"/>
      <c r="D2" s="8"/>
      <c r="E2" s="8"/>
      <c r="F2" s="9"/>
      <c r="I2" s="146"/>
      <c r="J2" s="152" t="s">
        <v>3</v>
      </c>
      <c r="K2" s="152"/>
      <c r="L2" s="152"/>
      <c r="M2" s="146"/>
      <c r="O2" s="146"/>
      <c r="Q2" s="146"/>
    </row>
    <row r="3" spans="1:17" s="18" customFormat="1" ht="10.5" customHeight="1">
      <c r="A3" s="154" t="s">
        <v>4</v>
      </c>
      <c r="B3" s="154"/>
      <c r="C3" s="154"/>
      <c r="D3" s="154"/>
      <c r="E3" s="154"/>
      <c r="F3" s="154" t="s">
        <v>5</v>
      </c>
      <c r="G3" s="154"/>
      <c r="H3" s="154"/>
      <c r="I3" s="155"/>
      <c r="J3" s="13" t="s">
        <v>6</v>
      </c>
      <c r="K3" s="14"/>
      <c r="L3" s="156"/>
      <c r="M3" s="155"/>
      <c r="N3" s="154"/>
      <c r="O3" s="15" t="s">
        <v>7</v>
      </c>
      <c r="P3" s="16"/>
      <c r="Q3" s="17"/>
    </row>
    <row r="4" spans="1:17" s="25" customFormat="1" ht="11.25" customHeight="1" thickBot="1">
      <c r="A4" s="149" t="str">
        <f>'[3]Week SetUp'!$A$10</f>
        <v>27.07.09-02.08.09</v>
      </c>
      <c r="B4" s="149"/>
      <c r="C4" s="149"/>
      <c r="D4" s="157"/>
      <c r="E4" s="157"/>
      <c r="F4" s="19" t="str">
        <f>'[3]Week SetUp'!$C$10</f>
        <v>Krasnogorsk,Russia</v>
      </c>
      <c r="G4" s="158"/>
      <c r="H4" s="157"/>
      <c r="I4" s="159"/>
      <c r="J4" s="22" t="str">
        <f>'[3]Week SetUp'!$D$10</f>
        <v>TE 3</v>
      </c>
      <c r="K4" s="21"/>
      <c r="L4" s="160"/>
      <c r="M4" s="159"/>
      <c r="N4" s="157"/>
      <c r="O4" s="24" t="str">
        <f>'[3]Week SetUp'!$E$10</f>
        <v>Madina Alimova</v>
      </c>
      <c r="P4" s="19"/>
      <c r="Q4" s="24"/>
    </row>
    <row r="5" spans="1:17" s="18" customFormat="1" ht="9.75">
      <c r="A5" s="161"/>
      <c r="B5" s="162" t="s">
        <v>8</v>
      </c>
      <c r="C5" s="162" t="str">
        <f>IF(OR(F2="Week 3",F2="Masters"),"CP","Rank")</f>
        <v>Rank</v>
      </c>
      <c r="D5" s="162" t="s">
        <v>10</v>
      </c>
      <c r="E5" s="163" t="s">
        <v>11</v>
      </c>
      <c r="F5" s="163" t="s">
        <v>12</v>
      </c>
      <c r="G5" s="163"/>
      <c r="H5" s="163" t="s">
        <v>13</v>
      </c>
      <c r="I5" s="163"/>
      <c r="J5" s="162" t="s">
        <v>14</v>
      </c>
      <c r="K5" s="164"/>
      <c r="L5" s="162" t="s">
        <v>16</v>
      </c>
      <c r="M5" s="164"/>
      <c r="N5" s="162" t="s">
        <v>17</v>
      </c>
      <c r="O5" s="164"/>
      <c r="P5" s="162" t="s">
        <v>153</v>
      </c>
      <c r="Q5" s="165"/>
    </row>
    <row r="6" spans="1:17" s="18" customFormat="1" ht="3.75" customHeight="1" thickBot="1">
      <c r="A6" s="166"/>
      <c r="B6" s="33"/>
      <c r="C6" s="33"/>
      <c r="D6" s="33"/>
      <c r="E6" s="167"/>
      <c r="F6" s="167"/>
      <c r="G6" s="168"/>
      <c r="H6" s="167"/>
      <c r="I6" s="169"/>
      <c r="J6" s="33"/>
      <c r="K6" s="169"/>
      <c r="L6" s="33"/>
      <c r="M6" s="169"/>
      <c r="N6" s="33"/>
      <c r="O6" s="169"/>
      <c r="P6" s="33"/>
      <c r="Q6" s="170"/>
    </row>
    <row r="7" spans="1:20" s="49" customFormat="1" ht="10.5" customHeight="1">
      <c r="A7" s="171">
        <v>1</v>
      </c>
      <c r="B7" s="39">
        <f>IF($D7="","",VLOOKUP($D7,'[3]B14 Do Main Draw Prep'!$A$7:$V$23,20))</f>
        <v>0</v>
      </c>
      <c r="C7" s="39">
        <f>IF($D7="","",VLOOKUP($D7,'[3]B14 Do Main Draw Prep'!$A$7:$V$23,21))</f>
        <v>154</v>
      </c>
      <c r="D7" s="40">
        <v>11</v>
      </c>
      <c r="E7" s="41" t="str">
        <f>UPPER(IF($D7="","",VLOOKUP($D7,'[3]B14 Do Main Draw Prep'!$A$7:$V$23,2)))</f>
        <v>SURDUK</v>
      </c>
      <c r="F7" s="41" t="str">
        <f>IF($D7="","",VLOOKUP($D7,'[3]B14 Do Main Draw Prep'!$A$7:$V$23,3))</f>
        <v>VASIL</v>
      </c>
      <c r="G7" s="172"/>
      <c r="H7" s="41" t="str">
        <f>IF($D7="","",VLOOKUP($D7,'[3]B14 Do Main Draw Prep'!$A$7:$V$23,4))</f>
        <v>RUS</v>
      </c>
      <c r="I7" s="173"/>
      <c r="J7" s="174"/>
      <c r="K7" s="175"/>
      <c r="L7" s="174"/>
      <c r="M7" s="175"/>
      <c r="N7" s="174"/>
      <c r="O7" s="175"/>
      <c r="P7" s="174"/>
      <c r="Q7" s="45"/>
      <c r="R7" s="48"/>
      <c r="T7" s="50" t="str">
        <f>'[3]SetUp Officials'!P21</f>
        <v>Umpire</v>
      </c>
    </row>
    <row r="8" spans="1:20" s="49" customFormat="1" ht="9" customHeight="1">
      <c r="A8" s="176"/>
      <c r="B8" s="177"/>
      <c r="C8" s="177"/>
      <c r="D8" s="177"/>
      <c r="E8" s="41" t="str">
        <f>UPPER(IF($D7="","",VLOOKUP($D7,'[3]B14 Do Main Draw Prep'!$A$7:$V$23,7)))</f>
        <v>TRIBSHTOK</v>
      </c>
      <c r="F8" s="41" t="str">
        <f>IF($D7="","",VLOOKUP($D7,'[3]B14 Do Main Draw Prep'!$A$7:$V$23,8))</f>
        <v>KIRILL</v>
      </c>
      <c r="G8" s="172"/>
      <c r="H8" s="41" t="str">
        <f>IF($D7="","",VLOOKUP($D7,'[3]B14 Do Main Draw Prep'!$A$7:$V$23,9))</f>
        <v>RUS</v>
      </c>
      <c r="I8" s="178"/>
      <c r="J8" s="179">
        <f>IF(I8="a",E7,IF(I8="b",E9,""))</f>
      </c>
      <c r="K8" s="175"/>
      <c r="L8" s="174"/>
      <c r="M8" s="175"/>
      <c r="N8" s="174"/>
      <c r="O8" s="175"/>
      <c r="P8" s="174"/>
      <c r="Q8" s="45"/>
      <c r="R8" s="48"/>
      <c r="T8" s="58" t="str">
        <f>'[3]SetUp Officials'!P22</f>
        <v> </v>
      </c>
    </row>
    <row r="9" spans="1:20" s="49" customFormat="1" ht="9" customHeight="1">
      <c r="A9" s="176"/>
      <c r="B9" s="52"/>
      <c r="C9" s="52"/>
      <c r="D9" s="52"/>
      <c r="E9" s="180"/>
      <c r="F9" s="180"/>
      <c r="G9" s="168"/>
      <c r="H9" s="180"/>
      <c r="I9" s="181"/>
      <c r="J9" s="182" t="s">
        <v>102</v>
      </c>
      <c r="K9" s="183"/>
      <c r="L9" s="174"/>
      <c r="M9" s="175"/>
      <c r="N9" s="174"/>
      <c r="O9" s="175"/>
      <c r="P9" s="174"/>
      <c r="Q9" s="45"/>
      <c r="R9" s="48"/>
      <c r="T9" s="58" t="str">
        <f>'[3]SetUp Officials'!P23</f>
        <v> </v>
      </c>
    </row>
    <row r="10" spans="1:20" s="49" customFormat="1" ht="9" customHeight="1">
      <c r="A10" s="176"/>
      <c r="B10" s="52"/>
      <c r="C10" s="52"/>
      <c r="D10" s="52"/>
      <c r="E10" s="180"/>
      <c r="F10" s="180"/>
      <c r="G10" s="168"/>
      <c r="H10" s="55" t="s">
        <v>18</v>
      </c>
      <c r="I10" s="64"/>
      <c r="J10" s="184" t="s">
        <v>124</v>
      </c>
      <c r="K10" s="185"/>
      <c r="L10" s="174"/>
      <c r="M10" s="175"/>
      <c r="N10" s="174"/>
      <c r="O10" s="175"/>
      <c r="P10" s="174"/>
      <c r="Q10" s="45"/>
      <c r="R10" s="48"/>
      <c r="T10" s="58" t="str">
        <f>'[3]SetUp Officials'!P24</f>
        <v> </v>
      </c>
    </row>
    <row r="11" spans="1:20" s="49" customFormat="1" ht="9" customHeight="1">
      <c r="A11" s="176">
        <v>2</v>
      </c>
      <c r="B11" s="39">
        <f>IF($D11="","",VLOOKUP($D11,'[3]B14 Do Main Draw Prep'!$A$7:$V$23,20))</f>
      </c>
      <c r="C11" s="39">
        <f>IF($D11="","",VLOOKUP($D11,'[3]B14 Do Main Draw Prep'!$A$7:$V$23,21))</f>
      </c>
      <c r="D11" s="40"/>
      <c r="E11" s="59">
        <f>UPPER(IF($D11="","",VLOOKUP($D11,'[3]B14 Do Main Draw Prep'!$A$7:$V$23,2)))</f>
      </c>
      <c r="F11" s="59" t="s">
        <v>171</v>
      </c>
      <c r="G11" s="186"/>
      <c r="H11" s="59">
        <f>IF($D11="","",VLOOKUP($D11,'[3]B14 Do Main Draw Prep'!$A$7:$V$23,4))</f>
      </c>
      <c r="I11" s="187"/>
      <c r="J11" s="174"/>
      <c r="K11" s="188"/>
      <c r="L11" s="189"/>
      <c r="M11" s="183"/>
      <c r="N11" s="174"/>
      <c r="O11" s="175"/>
      <c r="P11" s="174"/>
      <c r="Q11" s="45"/>
      <c r="R11" s="48"/>
      <c r="T11" s="58" t="str">
        <f>'[3]SetUp Officials'!P25</f>
        <v> </v>
      </c>
    </row>
    <row r="12" spans="1:20" s="49" customFormat="1" ht="9" customHeight="1">
      <c r="A12" s="176"/>
      <c r="B12" s="177"/>
      <c r="C12" s="177"/>
      <c r="D12" s="177"/>
      <c r="E12" s="59">
        <f>UPPER(IF($D11="","",VLOOKUP($D11,'[3]B14 Do Main Draw Prep'!$A$7:$V$23,7)))</f>
      </c>
      <c r="F12" s="59">
        <f>IF($D11="","",VLOOKUP($D11,'[3]B14 Do Main Draw Prep'!$A$7:$V$23,8))</f>
      </c>
      <c r="G12" s="186"/>
      <c r="H12" s="59">
        <f>IF($D11="","",VLOOKUP($D11,'[3]B14 Do Main Draw Prep'!$A$7:$V$23,9))</f>
      </c>
      <c r="I12" s="178"/>
      <c r="J12" s="174"/>
      <c r="K12" s="188"/>
      <c r="L12" s="190"/>
      <c r="M12" s="191"/>
      <c r="N12" s="174"/>
      <c r="O12" s="175"/>
      <c r="P12" s="174"/>
      <c r="Q12" s="45"/>
      <c r="R12" s="48"/>
      <c r="T12" s="58" t="str">
        <f>'[3]SetUp Officials'!P26</f>
        <v> </v>
      </c>
    </row>
    <row r="13" spans="1:20" s="49" customFormat="1" ht="9" customHeight="1">
      <c r="A13" s="176"/>
      <c r="B13" s="52"/>
      <c r="C13" s="52"/>
      <c r="D13" s="62"/>
      <c r="E13" s="180"/>
      <c r="F13" s="180"/>
      <c r="G13" s="168"/>
      <c r="H13" s="180"/>
      <c r="I13" s="192"/>
      <c r="J13" s="174"/>
      <c r="K13" s="181"/>
      <c r="L13" s="182" t="s">
        <v>102</v>
      </c>
      <c r="M13" s="175"/>
      <c r="N13" s="174"/>
      <c r="O13" s="175"/>
      <c r="P13" s="174"/>
      <c r="Q13" s="45"/>
      <c r="R13" s="48"/>
      <c r="T13" s="58" t="str">
        <f>'[3]SetUp Officials'!P27</f>
        <v> </v>
      </c>
    </row>
    <row r="14" spans="1:20" s="49" customFormat="1" ht="9" customHeight="1">
      <c r="A14" s="176"/>
      <c r="B14" s="52"/>
      <c r="C14" s="52"/>
      <c r="D14" s="62"/>
      <c r="E14" s="180"/>
      <c r="F14" s="180"/>
      <c r="G14" s="168"/>
      <c r="H14" s="180"/>
      <c r="I14" s="192"/>
      <c r="J14" s="55" t="s">
        <v>18</v>
      </c>
      <c r="K14" s="64"/>
      <c r="L14" s="184" t="s">
        <v>124</v>
      </c>
      <c r="M14" s="185"/>
      <c r="N14" s="174"/>
      <c r="O14" s="175"/>
      <c r="P14" s="174"/>
      <c r="Q14" s="45"/>
      <c r="R14" s="48"/>
      <c r="T14" s="58" t="str">
        <f>'[3]SetUp Officials'!P28</f>
        <v> </v>
      </c>
    </row>
    <row r="15" spans="1:20" s="49" customFormat="1" ht="9" customHeight="1">
      <c r="A15" s="193">
        <v>3</v>
      </c>
      <c r="B15" s="39">
        <f>IF($D15="","",VLOOKUP($D15,'[3]B14 Do Main Draw Prep'!$A$7:$V$23,20))</f>
        <v>0</v>
      </c>
      <c r="C15" s="39">
        <f>IF($D15="","",VLOOKUP($D15,'[3]B14 Do Main Draw Prep'!$A$7:$V$23,21))</f>
        <v>0</v>
      </c>
      <c r="D15" s="40">
        <v>14</v>
      </c>
      <c r="E15" s="59" t="str">
        <f>UPPER(IF($D15="","",VLOOKUP($D15,'[3]B14 Do Main Draw Prep'!$A$7:$V$23,2)))</f>
        <v>BATANOV</v>
      </c>
      <c r="F15" s="59" t="str">
        <f>IF($D15="","",VLOOKUP($D15,'[3]B14 Do Main Draw Prep'!$A$7:$V$23,3))</f>
        <v>NIKOLAY</v>
      </c>
      <c r="G15" s="186"/>
      <c r="H15" s="59" t="str">
        <f>IF($D15="","",VLOOKUP($D15,'[3]B14 Do Main Draw Prep'!$A$7:$V$23,4))</f>
        <v>RUS</v>
      </c>
      <c r="I15" s="173"/>
      <c r="J15" s="174"/>
      <c r="K15" s="188"/>
      <c r="L15" s="174" t="s">
        <v>172</v>
      </c>
      <c r="M15" s="188"/>
      <c r="N15" s="189"/>
      <c r="O15" s="175"/>
      <c r="P15" s="174"/>
      <c r="Q15" s="45"/>
      <c r="R15" s="48"/>
      <c r="T15" s="58" t="str">
        <f>'[3]SetUp Officials'!P29</f>
        <v> </v>
      </c>
    </row>
    <row r="16" spans="1:20" s="49" customFormat="1" ht="9" customHeight="1" thickBot="1">
      <c r="A16" s="176"/>
      <c r="B16" s="177"/>
      <c r="C16" s="177"/>
      <c r="D16" s="177"/>
      <c r="E16" s="59" t="str">
        <f>UPPER(IF($D15="","",VLOOKUP($D15,'[3]B14 Do Main Draw Prep'!$A$7:$V$23,7)))</f>
        <v>KHRYCHEV</v>
      </c>
      <c r="F16" s="59" t="str">
        <f>IF($D15="","",VLOOKUP($D15,'[3]B14 Do Main Draw Prep'!$A$7:$V$23,8))</f>
        <v>NIKITA</v>
      </c>
      <c r="G16" s="186"/>
      <c r="H16" s="59" t="str">
        <f>IF($D15="","",VLOOKUP($D15,'[3]B14 Do Main Draw Prep'!$A$7:$V$23,9))</f>
        <v>RUS</v>
      </c>
      <c r="I16" s="178"/>
      <c r="J16" s="179">
        <f>IF(I16="a",E15,IF(I16="b",E17,""))</f>
      </c>
      <c r="K16" s="188"/>
      <c r="L16" s="174"/>
      <c r="M16" s="188"/>
      <c r="N16" s="174"/>
      <c r="O16" s="175"/>
      <c r="P16" s="174"/>
      <c r="Q16" s="45"/>
      <c r="R16" s="48"/>
      <c r="T16" s="75" t="str">
        <f>'[3]SetUp Officials'!P30</f>
        <v>None</v>
      </c>
    </row>
    <row r="17" spans="1:18" s="49" customFormat="1" ht="9" customHeight="1">
      <c r="A17" s="176"/>
      <c r="B17" s="52"/>
      <c r="C17" s="52"/>
      <c r="D17" s="62"/>
      <c r="E17" s="180"/>
      <c r="F17" s="180"/>
      <c r="G17" s="168"/>
      <c r="H17" s="180"/>
      <c r="I17" s="181"/>
      <c r="J17" s="182" t="s">
        <v>134</v>
      </c>
      <c r="K17" s="194"/>
      <c r="L17" s="174"/>
      <c r="M17" s="188"/>
      <c r="N17" s="174"/>
      <c r="O17" s="175"/>
      <c r="P17" s="174"/>
      <c r="Q17" s="45"/>
      <c r="R17" s="48"/>
    </row>
    <row r="18" spans="1:18" s="49" customFormat="1" ht="9" customHeight="1">
      <c r="A18" s="176"/>
      <c r="B18" s="52"/>
      <c r="C18" s="52"/>
      <c r="D18" s="62"/>
      <c r="E18" s="180"/>
      <c r="F18" s="180"/>
      <c r="G18" s="168"/>
      <c r="H18" s="55" t="s">
        <v>18</v>
      </c>
      <c r="I18" s="64"/>
      <c r="J18" s="184" t="s">
        <v>118</v>
      </c>
      <c r="K18" s="178"/>
      <c r="L18" s="174"/>
      <c r="M18" s="188"/>
      <c r="N18" s="174"/>
      <c r="O18" s="175"/>
      <c r="P18" s="174"/>
      <c r="Q18" s="45"/>
      <c r="R18" s="48"/>
    </row>
    <row r="19" spans="1:18" s="49" customFormat="1" ht="9" customHeight="1">
      <c r="A19" s="176">
        <v>4</v>
      </c>
      <c r="B19" s="39">
        <f>IF($D19="","",VLOOKUP($D19,'[3]B14 Do Main Draw Prep'!$A$7:$V$23,20))</f>
        <v>0</v>
      </c>
      <c r="C19" s="39">
        <f>IF($D19="","",VLOOKUP($D19,'[3]B14 Do Main Draw Prep'!$A$7:$V$23,21))</f>
        <v>0</v>
      </c>
      <c r="D19" s="40">
        <v>8</v>
      </c>
      <c r="E19" s="59" t="str">
        <f>UPPER(IF($D19="","",VLOOKUP($D19,'[3]B14 Do Main Draw Prep'!$A$7:$V$23,2)))</f>
        <v>BARYSHEV</v>
      </c>
      <c r="F19" s="59" t="str">
        <f>IF($D19="","",VLOOKUP($D19,'[3]B14 Do Main Draw Prep'!$A$7:$V$23,3))</f>
        <v>SERGEY</v>
      </c>
      <c r="G19" s="186"/>
      <c r="H19" s="59" t="str">
        <f>IF($D19="","",VLOOKUP($D19,'[3]B14 Do Main Draw Prep'!$A$7:$V$23,4))</f>
        <v>RUS</v>
      </c>
      <c r="I19" s="187"/>
      <c r="J19" s="174" t="s">
        <v>77</v>
      </c>
      <c r="K19" s="175"/>
      <c r="L19" s="189"/>
      <c r="M19" s="194"/>
      <c r="N19" s="174"/>
      <c r="O19" s="175"/>
      <c r="P19" s="174"/>
      <c r="Q19" s="45"/>
      <c r="R19" s="48"/>
    </row>
    <row r="20" spans="1:18" s="49" customFormat="1" ht="9" customHeight="1">
      <c r="A20" s="176"/>
      <c r="B20" s="177"/>
      <c r="C20" s="177"/>
      <c r="D20" s="177"/>
      <c r="E20" s="59" t="str">
        <f>UPPER(IF($D19="","",VLOOKUP($D19,'[3]B14 Do Main Draw Prep'!$A$7:$V$23,7)))</f>
        <v>AKOULININ</v>
      </c>
      <c r="F20" s="59" t="str">
        <f>IF($D19="","",VLOOKUP($D19,'[3]B14 Do Main Draw Prep'!$A$7:$V$23,8))</f>
        <v>PAVEL</v>
      </c>
      <c r="G20" s="186"/>
      <c r="H20" s="59" t="str">
        <f>IF($D19="","",VLOOKUP($D19,'[3]B14 Do Main Draw Prep'!$A$7:$V$23,9))</f>
        <v>RUS</v>
      </c>
      <c r="I20" s="178"/>
      <c r="J20" s="174"/>
      <c r="K20" s="175"/>
      <c r="L20" s="190"/>
      <c r="M20" s="195"/>
      <c r="N20" s="174"/>
      <c r="O20" s="175"/>
      <c r="P20" s="174"/>
      <c r="Q20" s="45"/>
      <c r="R20" s="48"/>
    </row>
    <row r="21" spans="1:18" s="49" customFormat="1" ht="9" customHeight="1">
      <c r="A21" s="176"/>
      <c r="B21" s="52"/>
      <c r="C21" s="52"/>
      <c r="D21" s="52"/>
      <c r="E21" s="180"/>
      <c r="F21" s="180"/>
      <c r="G21" s="168"/>
      <c r="H21" s="180"/>
      <c r="I21" s="192"/>
      <c r="J21" s="174"/>
      <c r="K21" s="175"/>
      <c r="L21" s="174"/>
      <c r="M21" s="181"/>
      <c r="N21" s="182" t="s">
        <v>130</v>
      </c>
      <c r="O21" s="175"/>
      <c r="P21" s="174"/>
      <c r="Q21" s="45"/>
      <c r="R21" s="48"/>
    </row>
    <row r="22" spans="1:18" s="49" customFormat="1" ht="9" customHeight="1">
      <c r="A22" s="176"/>
      <c r="B22" s="52"/>
      <c r="C22" s="52"/>
      <c r="D22" s="52"/>
      <c r="E22" s="180"/>
      <c r="F22" s="180"/>
      <c r="G22" s="168"/>
      <c r="H22" s="180"/>
      <c r="I22" s="192"/>
      <c r="J22" s="174"/>
      <c r="K22" s="175"/>
      <c r="L22" s="55" t="s">
        <v>18</v>
      </c>
      <c r="M22" s="64"/>
      <c r="N22" s="184" t="s">
        <v>139</v>
      </c>
      <c r="O22" s="185"/>
      <c r="P22" s="174"/>
      <c r="Q22" s="45"/>
      <c r="R22" s="48"/>
    </row>
    <row r="23" spans="1:18" s="49" customFormat="1" ht="9" customHeight="1">
      <c r="A23" s="171">
        <v>5</v>
      </c>
      <c r="B23" s="39">
        <f>IF($D23="","",VLOOKUP($D23,'[3]B14 Do Main Draw Prep'!$A$7:$V$23,20))</f>
        <v>0</v>
      </c>
      <c r="C23" s="39">
        <f>IF($D23="","",VLOOKUP($D23,'[3]B14 Do Main Draw Prep'!$A$7:$V$23,21))</f>
        <v>494</v>
      </c>
      <c r="D23" s="40">
        <v>4</v>
      </c>
      <c r="E23" s="41" t="str">
        <f>UPPER(IF($D23="","",VLOOKUP($D23,'[3]B14 Do Main Draw Prep'!$A$7:$V$23,2)))</f>
        <v>MINASYAN</v>
      </c>
      <c r="F23" s="41" t="str">
        <f>IF($D23="","",VLOOKUP($D23,'[3]B14 Do Main Draw Prep'!$A$7:$V$23,3))</f>
        <v>ALEXANDER</v>
      </c>
      <c r="G23" s="172"/>
      <c r="H23" s="41" t="str">
        <f>IF($D23="","",VLOOKUP($D23,'[3]B14 Do Main Draw Prep'!$A$7:$V$23,4))</f>
        <v>RUS</v>
      </c>
      <c r="I23" s="173"/>
      <c r="J23" s="174"/>
      <c r="K23" s="175"/>
      <c r="L23" s="174"/>
      <c r="M23" s="188"/>
      <c r="N23" s="174" t="s">
        <v>173</v>
      </c>
      <c r="O23" s="188"/>
      <c r="P23" s="174"/>
      <c r="Q23" s="45"/>
      <c r="R23" s="48"/>
    </row>
    <row r="24" spans="1:18" s="49" customFormat="1" ht="9" customHeight="1">
      <c r="A24" s="176"/>
      <c r="B24" s="177"/>
      <c r="C24" s="177"/>
      <c r="D24" s="177"/>
      <c r="E24" s="41" t="str">
        <f>UPPER(IF($D23="","",VLOOKUP($D23,'[3]B14 Do Main Draw Prep'!$A$7:$V$23,7)))</f>
        <v>SHPANKO</v>
      </c>
      <c r="F24" s="41" t="str">
        <f>IF($D23="","",VLOOKUP($D23,'[3]B14 Do Main Draw Prep'!$A$7:$V$23,8))</f>
        <v>NIKITA</v>
      </c>
      <c r="G24" s="172"/>
      <c r="H24" s="41" t="str">
        <f>IF($D23="","",VLOOKUP($D23,'[3]B14 Do Main Draw Prep'!$A$7:$V$23,9))</f>
        <v>RUS</v>
      </c>
      <c r="I24" s="178"/>
      <c r="J24" s="179">
        <f>IF(I24="a",E23,IF(I24="b",E25,""))</f>
      </c>
      <c r="K24" s="175"/>
      <c r="L24" s="174"/>
      <c r="M24" s="188"/>
      <c r="N24" s="174"/>
      <c r="O24" s="188"/>
      <c r="P24" s="174"/>
      <c r="Q24" s="45"/>
      <c r="R24" s="48"/>
    </row>
    <row r="25" spans="1:18" s="49" customFormat="1" ht="9" customHeight="1">
      <c r="A25" s="176"/>
      <c r="B25" s="52"/>
      <c r="C25" s="52"/>
      <c r="D25" s="52"/>
      <c r="E25" s="180"/>
      <c r="F25" s="180"/>
      <c r="G25" s="168"/>
      <c r="H25" s="180"/>
      <c r="I25" s="181"/>
      <c r="J25" s="182" t="s">
        <v>130</v>
      </c>
      <c r="K25" s="183"/>
      <c r="L25" s="174"/>
      <c r="M25" s="188"/>
      <c r="N25" s="174"/>
      <c r="O25" s="188"/>
      <c r="P25" s="174"/>
      <c r="Q25" s="45"/>
      <c r="R25" s="48"/>
    </row>
    <row r="26" spans="1:18" s="49" customFormat="1" ht="9" customHeight="1">
      <c r="A26" s="176"/>
      <c r="B26" s="52"/>
      <c r="C26" s="52"/>
      <c r="D26" s="52"/>
      <c r="E26" s="180"/>
      <c r="F26" s="180"/>
      <c r="G26" s="168"/>
      <c r="H26" s="55" t="s">
        <v>18</v>
      </c>
      <c r="I26" s="64"/>
      <c r="J26" s="184" t="s">
        <v>139</v>
      </c>
      <c r="K26" s="185"/>
      <c r="L26" s="174"/>
      <c r="M26" s="188"/>
      <c r="N26" s="174"/>
      <c r="O26" s="188"/>
      <c r="P26" s="174"/>
      <c r="Q26" s="45"/>
      <c r="R26" s="48"/>
    </row>
    <row r="27" spans="1:18" s="49" customFormat="1" ht="9" customHeight="1">
      <c r="A27" s="176">
        <v>6</v>
      </c>
      <c r="B27" s="39">
        <f>IF($D27="","",VLOOKUP($D27,'[3]B14 Do Main Draw Prep'!$A$7:$V$23,20))</f>
        <v>0</v>
      </c>
      <c r="C27" s="39">
        <f>IF($D27="","",VLOOKUP($D27,'[3]B14 Do Main Draw Prep'!$A$7:$V$23,21))</f>
        <v>684</v>
      </c>
      <c r="D27" s="40">
        <v>1</v>
      </c>
      <c r="E27" s="59" t="str">
        <f>UPPER(IF($D27="","",VLOOKUP($D27,'[3]B14 Do Main Draw Prep'!$A$7:$V$23,2)))</f>
        <v>KOSHELEV</v>
      </c>
      <c r="F27" s="59" t="str">
        <f>IF($D27="","",VLOOKUP($D27,'[3]B14 Do Main Draw Prep'!$A$7:$V$23,3))</f>
        <v>ILYA</v>
      </c>
      <c r="G27" s="186"/>
      <c r="H27" s="59" t="str">
        <f>IF($D27="","",VLOOKUP($D27,'[3]B14 Do Main Draw Prep'!$A$7:$V$23,4))</f>
        <v>RUS</v>
      </c>
      <c r="I27" s="187"/>
      <c r="J27" s="174" t="s">
        <v>85</v>
      </c>
      <c r="K27" s="188"/>
      <c r="L27" s="189"/>
      <c r="M27" s="194"/>
      <c r="N27" s="174"/>
      <c r="O27" s="188"/>
      <c r="P27" s="174"/>
      <c r="Q27" s="45"/>
      <c r="R27" s="48"/>
    </row>
    <row r="28" spans="1:18" s="49" customFormat="1" ht="9" customHeight="1">
      <c r="A28" s="176"/>
      <c r="B28" s="177"/>
      <c r="C28" s="177"/>
      <c r="D28" s="177"/>
      <c r="E28" s="59" t="str">
        <f>UPPER(IF($D27="","",VLOOKUP($D27,'[3]B14 Do Main Draw Prep'!$A$7:$V$23,7)))</f>
        <v>KOROLEV</v>
      </c>
      <c r="F28" s="59" t="str">
        <f>IF($D27="","",VLOOKUP($D27,'[3]B14 Do Main Draw Prep'!$A$7:$V$23,8))</f>
        <v>VLADIMIR</v>
      </c>
      <c r="G28" s="186"/>
      <c r="H28" s="59" t="str">
        <f>IF($D27="","",VLOOKUP($D27,'[3]B14 Do Main Draw Prep'!$A$7:$V$23,9))</f>
        <v>RUS</v>
      </c>
      <c r="I28" s="178"/>
      <c r="J28" s="174"/>
      <c r="K28" s="188"/>
      <c r="L28" s="190"/>
      <c r="M28" s="195"/>
      <c r="N28" s="174"/>
      <c r="O28" s="188"/>
      <c r="P28" s="174"/>
      <c r="Q28" s="45"/>
      <c r="R28" s="48"/>
    </row>
    <row r="29" spans="1:18" s="49" customFormat="1" ht="9" customHeight="1">
      <c r="A29" s="176"/>
      <c r="B29" s="52"/>
      <c r="C29" s="52"/>
      <c r="D29" s="62"/>
      <c r="E29" s="180"/>
      <c r="F29" s="180"/>
      <c r="G29" s="168"/>
      <c r="H29" s="180"/>
      <c r="I29" s="192"/>
      <c r="J29" s="174"/>
      <c r="K29" s="181"/>
      <c r="L29" s="182" t="s">
        <v>130</v>
      </c>
      <c r="M29" s="188"/>
      <c r="N29" s="174"/>
      <c r="O29" s="188"/>
      <c r="P29" s="174"/>
      <c r="Q29" s="45"/>
      <c r="R29" s="48"/>
    </row>
    <row r="30" spans="1:18" s="49" customFormat="1" ht="9" customHeight="1">
      <c r="A30" s="176"/>
      <c r="B30" s="52"/>
      <c r="C30" s="52"/>
      <c r="D30" s="62"/>
      <c r="E30" s="180"/>
      <c r="F30" s="180"/>
      <c r="G30" s="168"/>
      <c r="H30" s="180"/>
      <c r="I30" s="192"/>
      <c r="J30" s="55" t="s">
        <v>18</v>
      </c>
      <c r="K30" s="64"/>
      <c r="L30" s="184" t="s">
        <v>139</v>
      </c>
      <c r="M30" s="178"/>
      <c r="N30" s="174"/>
      <c r="O30" s="188"/>
      <c r="P30" s="174"/>
      <c r="Q30" s="45"/>
      <c r="R30" s="48"/>
    </row>
    <row r="31" spans="1:18" s="49" customFormat="1" ht="9" customHeight="1">
      <c r="A31" s="193">
        <v>7</v>
      </c>
      <c r="B31" s="39">
        <f>IF($D31="","",VLOOKUP($D31,'[3]B14 Do Main Draw Prep'!$A$7:$V$23,20))</f>
        <v>0</v>
      </c>
      <c r="C31" s="39">
        <f>IF($D31="","",VLOOKUP($D31,'[3]B14 Do Main Draw Prep'!$A$7:$V$23,21))</f>
        <v>0</v>
      </c>
      <c r="D31" s="40">
        <v>13</v>
      </c>
      <c r="E31" s="59" t="str">
        <f>UPPER(IF($D31="","",VLOOKUP($D31,'[3]B14 Do Main Draw Prep'!$A$7:$V$23,2)))</f>
        <v>SHAINYAN</v>
      </c>
      <c r="F31" s="59" t="str">
        <f>IF($D31="","",VLOOKUP($D31,'[3]B14 Do Main Draw Prep'!$A$7:$V$23,3))</f>
        <v>MAXIMILYAN</v>
      </c>
      <c r="G31" s="186"/>
      <c r="H31" s="59" t="str">
        <f>IF($D31="","",VLOOKUP($D31,'[3]B14 Do Main Draw Prep'!$A$7:$V$23,4))</f>
        <v>RUS</v>
      </c>
      <c r="I31" s="173"/>
      <c r="J31" s="174"/>
      <c r="K31" s="188"/>
      <c r="L31" s="174" t="s">
        <v>96</v>
      </c>
      <c r="M31" s="175"/>
      <c r="N31" s="189"/>
      <c r="O31" s="188"/>
      <c r="P31" s="174"/>
      <c r="Q31" s="45"/>
      <c r="R31" s="48"/>
    </row>
    <row r="32" spans="1:18" s="49" customFormat="1" ht="9" customHeight="1">
      <c r="A32" s="176"/>
      <c r="B32" s="177"/>
      <c r="C32" s="177"/>
      <c r="D32" s="177"/>
      <c r="E32" s="59" t="str">
        <f>UPPER(IF($D31="","",VLOOKUP($D31,'[3]B14 Do Main Draw Prep'!$A$7:$V$23,7)))</f>
        <v>MERKULOV</v>
      </c>
      <c r="F32" s="59" t="str">
        <f>IF($D31="","",VLOOKUP($D31,'[3]B14 Do Main Draw Prep'!$A$7:$V$23,8))</f>
        <v>DENIS</v>
      </c>
      <c r="G32" s="186"/>
      <c r="H32" s="59" t="str">
        <f>IF($D31="","",VLOOKUP($D31,'[3]B14 Do Main Draw Prep'!$A$7:$V$23,9))</f>
        <v>RUS</v>
      </c>
      <c r="I32" s="178"/>
      <c r="J32" s="179">
        <f>IF(I32="a",E31,IF(I32="b",E33,""))</f>
      </c>
      <c r="K32" s="188"/>
      <c r="L32" s="174"/>
      <c r="M32" s="175"/>
      <c r="N32" s="174"/>
      <c r="O32" s="188"/>
      <c r="P32" s="174"/>
      <c r="Q32" s="45"/>
      <c r="R32" s="48"/>
    </row>
    <row r="33" spans="1:18" s="49" customFormat="1" ht="9" customHeight="1">
      <c r="A33" s="176"/>
      <c r="B33" s="52"/>
      <c r="C33" s="52"/>
      <c r="D33" s="62"/>
      <c r="E33" s="180"/>
      <c r="F33" s="180"/>
      <c r="G33" s="168"/>
      <c r="H33" s="180"/>
      <c r="I33" s="181"/>
      <c r="J33" s="182" t="s">
        <v>174</v>
      </c>
      <c r="K33" s="194"/>
      <c r="L33" s="174"/>
      <c r="M33" s="175"/>
      <c r="N33" s="174"/>
      <c r="O33" s="188"/>
      <c r="P33" s="174"/>
      <c r="Q33" s="45"/>
      <c r="R33" s="48"/>
    </row>
    <row r="34" spans="1:18" s="49" customFormat="1" ht="9" customHeight="1">
      <c r="A34" s="176"/>
      <c r="B34" s="52"/>
      <c r="C34" s="52"/>
      <c r="D34" s="62"/>
      <c r="E34" s="180"/>
      <c r="F34" s="180"/>
      <c r="G34" s="168"/>
      <c r="H34" s="55" t="s">
        <v>18</v>
      </c>
      <c r="I34" s="64"/>
      <c r="J34" s="184" t="s">
        <v>174</v>
      </c>
      <c r="K34" s="178"/>
      <c r="L34" s="174"/>
      <c r="M34" s="175"/>
      <c r="N34" s="174"/>
      <c r="O34" s="188"/>
      <c r="P34" s="174"/>
      <c r="Q34" s="45"/>
      <c r="R34" s="48"/>
    </row>
    <row r="35" spans="1:18" s="49" customFormat="1" ht="9" customHeight="1">
      <c r="A35" s="176">
        <v>8</v>
      </c>
      <c r="B35" s="39">
        <f>IF($D35="","",VLOOKUP($D35,'[3]B14 Do Main Draw Prep'!$A$7:$V$23,20))</f>
        <v>0</v>
      </c>
      <c r="C35" s="39">
        <f>IF($D35="","",VLOOKUP($D35,'[3]B14 Do Main Draw Prep'!$A$7:$V$23,21))</f>
        <v>920</v>
      </c>
      <c r="D35" s="40">
        <v>12</v>
      </c>
      <c r="E35" s="59" t="str">
        <f>UPPER(IF($D35="","",VLOOKUP($D35,'[3]B14 Do Main Draw Prep'!$A$7:$V$23,2)))</f>
        <v>NAUMKIN</v>
      </c>
      <c r="F35" s="59" t="str">
        <f>IF($D35="","",VLOOKUP($D35,'[3]B14 Do Main Draw Prep'!$A$7:$V$23,3))</f>
        <v>VLADISLAV</v>
      </c>
      <c r="G35" s="186"/>
      <c r="H35" s="59" t="str">
        <f>IF($D35="","",VLOOKUP($D35,'[3]B14 Do Main Draw Prep'!$A$7:$V$23,4))</f>
        <v>RUS</v>
      </c>
      <c r="I35" s="187"/>
      <c r="J35" s="174" t="s">
        <v>69</v>
      </c>
      <c r="K35" s="175"/>
      <c r="L35" s="189"/>
      <c r="M35" s="183"/>
      <c r="N35" s="174"/>
      <c r="O35" s="188"/>
      <c r="P35" s="174"/>
      <c r="Q35" s="45"/>
      <c r="R35" s="48"/>
    </row>
    <row r="36" spans="1:18" s="49" customFormat="1" ht="9" customHeight="1">
      <c r="A36" s="176"/>
      <c r="B36" s="177"/>
      <c r="C36" s="177"/>
      <c r="D36" s="177"/>
      <c r="E36" s="59" t="str">
        <f>UPPER(IF($D35="","",VLOOKUP($D35,'[3]B14 Do Main Draw Prep'!$A$7:$V$23,7)))</f>
        <v>NAUMKIN</v>
      </c>
      <c r="F36" s="59" t="str">
        <f>IF($D35="","",VLOOKUP($D35,'[3]B14 Do Main Draw Prep'!$A$7:$V$23,8))</f>
        <v>VYACHESLAV</v>
      </c>
      <c r="G36" s="186"/>
      <c r="H36" s="59" t="str">
        <f>IF($D35="","",VLOOKUP($D35,'[3]B14 Do Main Draw Prep'!$A$7:$V$23,9))</f>
        <v>RUS</v>
      </c>
      <c r="I36" s="178"/>
      <c r="J36" s="174"/>
      <c r="K36" s="175"/>
      <c r="L36" s="190"/>
      <c r="M36" s="191"/>
      <c r="N36" s="174"/>
      <c r="O36" s="188"/>
      <c r="P36" s="174"/>
      <c r="Q36" s="45"/>
      <c r="R36" s="48"/>
    </row>
    <row r="37" spans="1:18" s="49" customFormat="1" ht="9" customHeight="1">
      <c r="A37" s="176"/>
      <c r="B37" s="52"/>
      <c r="C37" s="52"/>
      <c r="D37" s="62"/>
      <c r="E37" s="180"/>
      <c r="F37" s="180"/>
      <c r="G37" s="168"/>
      <c r="H37" s="180"/>
      <c r="I37" s="192"/>
      <c r="J37" s="174"/>
      <c r="K37" s="175"/>
      <c r="L37" s="174"/>
      <c r="M37" s="175"/>
      <c r="N37" s="175"/>
      <c r="O37" s="181"/>
      <c r="P37" s="182" t="s">
        <v>130</v>
      </c>
      <c r="Q37" s="196"/>
      <c r="R37" s="48"/>
    </row>
    <row r="38" spans="1:18" s="49" customFormat="1" ht="9" customHeight="1">
      <c r="A38" s="176"/>
      <c r="B38" s="52"/>
      <c r="C38" s="52"/>
      <c r="D38" s="62"/>
      <c r="E38" s="180"/>
      <c r="F38" s="180"/>
      <c r="G38" s="168"/>
      <c r="H38" s="180"/>
      <c r="I38" s="192"/>
      <c r="J38" s="174"/>
      <c r="K38" s="175"/>
      <c r="L38" s="174"/>
      <c r="M38" s="175"/>
      <c r="N38" s="55" t="s">
        <v>18</v>
      </c>
      <c r="O38" s="64"/>
      <c r="P38" s="184" t="s">
        <v>139</v>
      </c>
      <c r="Q38" s="197"/>
      <c r="R38" s="48"/>
    </row>
    <row r="39" spans="1:18" s="49" customFormat="1" ht="9" customHeight="1">
      <c r="A39" s="193">
        <v>9</v>
      </c>
      <c r="B39" s="39">
        <f>IF($D39="","",VLOOKUP($D39,'[3]B14 Do Main Draw Prep'!$A$7:$V$23,20))</f>
        <v>0</v>
      </c>
      <c r="C39" s="39">
        <f>IF($D39="","",VLOOKUP($D39,'[3]B14 Do Main Draw Prep'!$A$7:$V$23,21))</f>
        <v>0</v>
      </c>
      <c r="D39" s="40">
        <v>7</v>
      </c>
      <c r="E39" s="59" t="str">
        <f>UPPER(IF($D39="","",VLOOKUP($D39,'[3]B14 Do Main Draw Prep'!$A$7:$V$23,2)))</f>
        <v>ALEKSANYAN</v>
      </c>
      <c r="F39" s="59" t="str">
        <f>IF($D39="","",VLOOKUP($D39,'[3]B14 Do Main Draw Prep'!$A$7:$V$23,3))</f>
        <v>PHILIPP</v>
      </c>
      <c r="G39" s="186"/>
      <c r="H39" s="59" t="str">
        <f>IF($D39="","",VLOOKUP($D39,'[3]B14 Do Main Draw Prep'!$A$7:$V$23,4))</f>
        <v>RUS</v>
      </c>
      <c r="I39" s="173"/>
      <c r="J39" s="174"/>
      <c r="K39" s="175"/>
      <c r="L39" s="174"/>
      <c r="M39" s="175"/>
      <c r="N39" s="174"/>
      <c r="O39" s="188"/>
      <c r="P39" s="189" t="s">
        <v>184</v>
      </c>
      <c r="Q39" s="45"/>
      <c r="R39" s="48"/>
    </row>
    <row r="40" spans="1:18" s="49" customFormat="1" ht="9" customHeight="1">
      <c r="A40" s="176"/>
      <c r="B40" s="177"/>
      <c r="C40" s="177"/>
      <c r="D40" s="177"/>
      <c r="E40" s="59" t="str">
        <f>UPPER(IF($D39="","",VLOOKUP($D39,'[3]B14 Do Main Draw Prep'!$A$7:$V$23,7)))</f>
        <v>KUZNETSOV</v>
      </c>
      <c r="F40" s="59" t="str">
        <f>IF($D39="","",VLOOKUP($D39,'[3]B14 Do Main Draw Prep'!$A$7:$V$23,8))</f>
        <v>VADIM</v>
      </c>
      <c r="G40" s="186"/>
      <c r="H40" s="59" t="str">
        <f>IF($D39="","",VLOOKUP($D39,'[3]B14 Do Main Draw Prep'!$A$7:$V$23,9))</f>
        <v>RUS</v>
      </c>
      <c r="I40" s="178"/>
      <c r="J40" s="179">
        <f>IF(I40="a",E39,IF(I40="b",E41,""))</f>
      </c>
      <c r="K40" s="175"/>
      <c r="L40" s="174"/>
      <c r="M40" s="175"/>
      <c r="N40" s="174"/>
      <c r="O40" s="188"/>
      <c r="P40" s="190"/>
      <c r="Q40" s="198"/>
      <c r="R40" s="48"/>
    </row>
    <row r="41" spans="1:18" s="49" customFormat="1" ht="9" customHeight="1">
      <c r="A41" s="176"/>
      <c r="B41" s="52"/>
      <c r="C41" s="52"/>
      <c r="D41" s="62"/>
      <c r="E41" s="180"/>
      <c r="F41" s="180"/>
      <c r="G41" s="168"/>
      <c r="H41" s="180"/>
      <c r="I41" s="181"/>
      <c r="J41" s="182" t="s">
        <v>175</v>
      </c>
      <c r="K41" s="183"/>
      <c r="L41" s="174"/>
      <c r="M41" s="175"/>
      <c r="N41" s="174"/>
      <c r="O41" s="188"/>
      <c r="P41" s="174"/>
      <c r="Q41" s="45"/>
      <c r="R41" s="48"/>
    </row>
    <row r="42" spans="1:18" s="49" customFormat="1" ht="9" customHeight="1">
      <c r="A42" s="176"/>
      <c r="B42" s="52"/>
      <c r="C42" s="52"/>
      <c r="D42" s="62"/>
      <c r="E42" s="180"/>
      <c r="F42" s="180"/>
      <c r="G42" s="168"/>
      <c r="H42" s="55" t="s">
        <v>18</v>
      </c>
      <c r="I42" s="64"/>
      <c r="J42" s="184" t="s">
        <v>116</v>
      </c>
      <c r="K42" s="185"/>
      <c r="L42" s="174"/>
      <c r="M42" s="175"/>
      <c r="N42" s="174"/>
      <c r="O42" s="188"/>
      <c r="P42" s="174"/>
      <c r="Q42" s="45"/>
      <c r="R42" s="48"/>
    </row>
    <row r="43" spans="1:18" s="49" customFormat="1" ht="9" customHeight="1">
      <c r="A43" s="176">
        <v>10</v>
      </c>
      <c r="B43" s="39">
        <f>IF($D43="","",VLOOKUP($D43,'[3]B14 Do Main Draw Prep'!$A$7:$V$23,20))</f>
        <v>0</v>
      </c>
      <c r="C43" s="39">
        <f>IF($D43="","",VLOOKUP($D43,'[3]B14 Do Main Draw Prep'!$A$7:$V$23,21))</f>
        <v>0</v>
      </c>
      <c r="D43" s="40">
        <v>5</v>
      </c>
      <c r="E43" s="59" t="str">
        <f>UPPER(IF($D43="","",VLOOKUP($D43,'[3]B14 Do Main Draw Prep'!$A$7:$V$23,2)))</f>
        <v>KOSHEEV</v>
      </c>
      <c r="F43" s="59" t="str">
        <f>IF($D43="","",VLOOKUP($D43,'[3]B14 Do Main Draw Prep'!$A$7:$V$23,3))</f>
        <v>ILYA</v>
      </c>
      <c r="G43" s="186"/>
      <c r="H43" s="59" t="str">
        <f>IF($D43="","",VLOOKUP($D43,'[3]B14 Do Main Draw Prep'!$A$7:$V$23,4))</f>
        <v>RUS</v>
      </c>
      <c r="I43" s="187"/>
      <c r="J43" s="174" t="s">
        <v>90</v>
      </c>
      <c r="K43" s="188"/>
      <c r="L43" s="189"/>
      <c r="M43" s="183"/>
      <c r="N43" s="174"/>
      <c r="O43" s="188"/>
      <c r="P43" s="174"/>
      <c r="Q43" s="45"/>
      <c r="R43" s="48"/>
    </row>
    <row r="44" spans="1:18" s="49" customFormat="1" ht="9" customHeight="1">
      <c r="A44" s="176"/>
      <c r="B44" s="177"/>
      <c r="C44" s="177"/>
      <c r="D44" s="177"/>
      <c r="E44" s="59" t="str">
        <f>UPPER(IF($D43="","",VLOOKUP($D43,'[3]B14 Do Main Draw Prep'!$A$7:$V$23,7)))</f>
        <v>POLONSKIY</v>
      </c>
      <c r="F44" s="59" t="str">
        <f>IF($D43="","",VLOOKUP($D43,'[3]B14 Do Main Draw Prep'!$A$7:$V$23,8))</f>
        <v>ILYA</v>
      </c>
      <c r="G44" s="186"/>
      <c r="H44" s="59" t="str">
        <f>IF($D43="","",VLOOKUP($D43,'[3]B14 Do Main Draw Prep'!$A$7:$V$23,9))</f>
        <v>RUS</v>
      </c>
      <c r="I44" s="178"/>
      <c r="J44" s="174"/>
      <c r="K44" s="188"/>
      <c r="L44" s="190"/>
      <c r="M44" s="191"/>
      <c r="N44" s="174"/>
      <c r="O44" s="188"/>
      <c r="P44" s="174"/>
      <c r="Q44" s="45"/>
      <c r="R44" s="48"/>
    </row>
    <row r="45" spans="1:18" s="49" customFormat="1" ht="9" customHeight="1">
      <c r="A45" s="176"/>
      <c r="B45" s="52"/>
      <c r="C45" s="52"/>
      <c r="D45" s="62"/>
      <c r="E45" s="180"/>
      <c r="F45" s="180"/>
      <c r="G45" s="168"/>
      <c r="H45" s="180"/>
      <c r="I45" s="192"/>
      <c r="J45" s="174"/>
      <c r="K45" s="181"/>
      <c r="L45" s="182" t="s">
        <v>176</v>
      </c>
      <c r="M45" s="175"/>
      <c r="N45" s="174"/>
      <c r="O45" s="188"/>
      <c r="P45" s="174"/>
      <c r="Q45" s="45"/>
      <c r="R45" s="48"/>
    </row>
    <row r="46" spans="1:18" s="49" customFormat="1" ht="9" customHeight="1">
      <c r="A46" s="176"/>
      <c r="B46" s="52"/>
      <c r="C46" s="52"/>
      <c r="D46" s="62"/>
      <c r="E46" s="180"/>
      <c r="F46" s="180"/>
      <c r="G46" s="168"/>
      <c r="H46" s="180"/>
      <c r="I46" s="192"/>
      <c r="J46" s="55" t="s">
        <v>18</v>
      </c>
      <c r="K46" s="64"/>
      <c r="L46" s="184" t="s">
        <v>137</v>
      </c>
      <c r="M46" s="185"/>
      <c r="N46" s="174"/>
      <c r="O46" s="188"/>
      <c r="P46" s="174"/>
      <c r="Q46" s="45"/>
      <c r="R46" s="48"/>
    </row>
    <row r="47" spans="1:18" s="49" customFormat="1" ht="9" customHeight="1">
      <c r="A47" s="193">
        <v>11</v>
      </c>
      <c r="B47" s="39">
        <f>IF($D47="","",VLOOKUP($D47,'[3]B14 Do Main Draw Prep'!$A$7:$V$23,20))</f>
        <v>0</v>
      </c>
      <c r="C47" s="39">
        <f>IF($D47="","",VLOOKUP($D47,'[3]B14 Do Main Draw Prep'!$A$7:$V$23,21))</f>
        <v>1005</v>
      </c>
      <c r="D47" s="40">
        <v>2</v>
      </c>
      <c r="E47" s="59" t="str">
        <f>UPPER(IF($D47="","",VLOOKUP($D47,'[3]B14 Do Main Draw Prep'!$A$7:$V$23,2)))</f>
        <v>KOROVIN</v>
      </c>
      <c r="F47" s="59" t="str">
        <f>IF($D47="","",VLOOKUP($D47,'[3]B14 Do Main Draw Prep'!$A$7:$V$23,3))</f>
        <v>MIKHAIL</v>
      </c>
      <c r="G47" s="186"/>
      <c r="H47" s="59" t="str">
        <f>IF($D47="","",VLOOKUP($D47,'[3]B14 Do Main Draw Prep'!$A$7:$V$23,4))</f>
        <v>RUS</v>
      </c>
      <c r="I47" s="173"/>
      <c r="J47" s="174"/>
      <c r="K47" s="188"/>
      <c r="L47" s="174" t="s">
        <v>172</v>
      </c>
      <c r="M47" s="188"/>
      <c r="N47" s="189"/>
      <c r="O47" s="188"/>
      <c r="P47" s="174"/>
      <c r="Q47" s="45"/>
      <c r="R47" s="48"/>
    </row>
    <row r="48" spans="1:18" s="49" customFormat="1" ht="9" customHeight="1">
      <c r="A48" s="176"/>
      <c r="B48" s="177"/>
      <c r="C48" s="177"/>
      <c r="D48" s="177"/>
      <c r="E48" s="59" t="str">
        <f>UPPER(IF($D47="","",VLOOKUP($D47,'[3]B14 Do Main Draw Prep'!$A$7:$V$23,7)))</f>
        <v>NASHATYRKIN</v>
      </c>
      <c r="F48" s="59" t="str">
        <f>IF($D47="","",VLOOKUP($D47,'[3]B14 Do Main Draw Prep'!$A$7:$V$23,8))</f>
        <v>ROMAN</v>
      </c>
      <c r="G48" s="186"/>
      <c r="H48" s="59" t="str">
        <f>IF($D47="","",VLOOKUP($D47,'[3]B14 Do Main Draw Prep'!$A$7:$V$23,9))</f>
        <v>RUS</v>
      </c>
      <c r="I48" s="178"/>
      <c r="J48" s="179">
        <f>IF(I48="a",E47,IF(I48="b",E49,""))</f>
      </c>
      <c r="K48" s="188"/>
      <c r="L48" s="174"/>
      <c r="M48" s="188"/>
      <c r="N48" s="174"/>
      <c r="O48" s="188"/>
      <c r="P48" s="174"/>
      <c r="Q48" s="45"/>
      <c r="R48" s="48"/>
    </row>
    <row r="49" spans="1:18" s="49" customFormat="1" ht="9" customHeight="1">
      <c r="A49" s="176"/>
      <c r="B49" s="52"/>
      <c r="C49" s="52"/>
      <c r="D49" s="52"/>
      <c r="E49" s="180"/>
      <c r="F49" s="180"/>
      <c r="G49" s="168"/>
      <c r="H49" s="180"/>
      <c r="I49" s="181"/>
      <c r="J49" s="182" t="s">
        <v>176</v>
      </c>
      <c r="K49" s="194"/>
      <c r="L49" s="174"/>
      <c r="M49" s="188"/>
      <c r="N49" s="174"/>
      <c r="O49" s="188"/>
      <c r="P49" s="174"/>
      <c r="Q49" s="45"/>
      <c r="R49" s="48"/>
    </row>
    <row r="50" spans="1:18" s="49" customFormat="1" ht="9" customHeight="1">
      <c r="A50" s="176"/>
      <c r="B50" s="52"/>
      <c r="C50" s="52"/>
      <c r="D50" s="52"/>
      <c r="E50" s="180"/>
      <c r="F50" s="180"/>
      <c r="G50" s="168"/>
      <c r="H50" s="55" t="s">
        <v>18</v>
      </c>
      <c r="I50" s="64"/>
      <c r="J50" s="184" t="s">
        <v>137</v>
      </c>
      <c r="K50" s="178"/>
      <c r="L50" s="174"/>
      <c r="M50" s="188"/>
      <c r="N50" s="174"/>
      <c r="O50" s="188"/>
      <c r="P50" s="174"/>
      <c r="Q50" s="45"/>
      <c r="R50" s="48"/>
    </row>
    <row r="51" spans="1:18" s="49" customFormat="1" ht="9" customHeight="1">
      <c r="A51" s="199">
        <v>12</v>
      </c>
      <c r="B51" s="39">
        <f>IF($D51="","",VLOOKUP($D51,'[3]B14 Do Main Draw Prep'!$A$7:$V$23,20))</f>
        <v>0</v>
      </c>
      <c r="C51" s="39">
        <f>IF($D51="","",VLOOKUP($D51,'[3]B14 Do Main Draw Prep'!$A$7:$V$23,21))</f>
        <v>664</v>
      </c>
      <c r="D51" s="40">
        <v>10</v>
      </c>
      <c r="E51" s="41" t="str">
        <f>UPPER(IF($D51="","",VLOOKUP($D51,'[3]B14 Do Main Draw Prep'!$A$7:$V$23,2)))</f>
        <v>LIUTAREVICH</v>
      </c>
      <c r="F51" s="41" t="str">
        <f>IF($D51="","",VLOOKUP($D51,'[3]B14 Do Main Draw Prep'!$A$7:$V$23,3))</f>
        <v>IVAN</v>
      </c>
      <c r="G51" s="172"/>
      <c r="H51" s="41" t="str">
        <f>IF($D51="","",VLOOKUP($D51,'[3]B14 Do Main Draw Prep'!$A$7:$V$23,4))</f>
        <v>BLR</v>
      </c>
      <c r="I51" s="187"/>
      <c r="J51" s="174" t="s">
        <v>177</v>
      </c>
      <c r="K51" s="175"/>
      <c r="L51" s="189"/>
      <c r="M51" s="194"/>
      <c r="N51" s="174"/>
      <c r="O51" s="188"/>
      <c r="P51" s="174"/>
      <c r="Q51" s="45"/>
      <c r="R51" s="48"/>
    </row>
    <row r="52" spans="1:18" s="49" customFormat="1" ht="9" customHeight="1">
      <c r="A52" s="176"/>
      <c r="B52" s="177"/>
      <c r="C52" s="177"/>
      <c r="D52" s="177"/>
      <c r="E52" s="41" t="str">
        <f>UPPER(IF($D51="","",VLOOKUP($D51,'[3]B14 Do Main Draw Prep'!$A$7:$V$23,7)))</f>
        <v>SINKKO</v>
      </c>
      <c r="F52" s="41" t="str">
        <f>IF($D51="","",VLOOKUP($D51,'[3]B14 Do Main Draw Prep'!$A$7:$V$23,8))</f>
        <v>HENRIK</v>
      </c>
      <c r="G52" s="172"/>
      <c r="H52" s="41" t="str">
        <f>IF($D51="","",VLOOKUP($D51,'[3]B14 Do Main Draw Prep'!$A$7:$V$23,9))</f>
        <v>FIN</v>
      </c>
      <c r="I52" s="178"/>
      <c r="J52" s="174"/>
      <c r="K52" s="175"/>
      <c r="L52" s="190"/>
      <c r="M52" s="195"/>
      <c r="N52" s="174"/>
      <c r="O52" s="188"/>
      <c r="P52" s="174"/>
      <c r="Q52" s="45"/>
      <c r="R52" s="48"/>
    </row>
    <row r="53" spans="1:18" s="49" customFormat="1" ht="9" customHeight="1">
      <c r="A53" s="176"/>
      <c r="B53" s="52"/>
      <c r="C53" s="52"/>
      <c r="D53" s="52"/>
      <c r="E53" s="180"/>
      <c r="F53" s="180"/>
      <c r="G53" s="168"/>
      <c r="H53" s="180"/>
      <c r="I53" s="192"/>
      <c r="J53" s="174"/>
      <c r="K53" s="175"/>
      <c r="L53" s="174"/>
      <c r="M53" s="181"/>
      <c r="N53" s="182" t="s">
        <v>178</v>
      </c>
      <c r="O53" s="188"/>
      <c r="P53" s="174"/>
      <c r="Q53" s="45"/>
      <c r="R53" s="48"/>
    </row>
    <row r="54" spans="1:18" s="49" customFormat="1" ht="9" customHeight="1">
      <c r="A54" s="176"/>
      <c r="B54" s="52"/>
      <c r="C54" s="52"/>
      <c r="D54" s="52"/>
      <c r="E54" s="180"/>
      <c r="F54" s="180"/>
      <c r="G54" s="168"/>
      <c r="H54" s="180"/>
      <c r="I54" s="192"/>
      <c r="J54" s="174"/>
      <c r="K54" s="175"/>
      <c r="L54" s="55" t="s">
        <v>18</v>
      </c>
      <c r="M54" s="64"/>
      <c r="N54" s="184" t="s">
        <v>114</v>
      </c>
      <c r="O54" s="178"/>
      <c r="P54" s="174"/>
      <c r="Q54" s="45"/>
      <c r="R54" s="48"/>
    </row>
    <row r="55" spans="1:18" s="49" customFormat="1" ht="9" customHeight="1">
      <c r="A55" s="193">
        <v>13</v>
      </c>
      <c r="B55" s="39">
        <f>IF($D55="","",VLOOKUP($D55,'[3]B14 Do Main Draw Prep'!$A$7:$V$23,20))</f>
        <v>0</v>
      </c>
      <c r="C55" s="39">
        <f>IF($D55="","",VLOOKUP($D55,'[3]B14 Do Main Draw Prep'!$A$7:$V$23,21))</f>
        <v>0</v>
      </c>
      <c r="D55" s="40">
        <v>3</v>
      </c>
      <c r="E55" s="59" t="str">
        <f>UPPER(IF($D55="","",VLOOKUP($D55,'[3]B14 Do Main Draw Prep'!$A$7:$V$23,2)))</f>
        <v>GURA</v>
      </c>
      <c r="F55" s="59" t="str">
        <f>IF($D55="","",VLOOKUP($D55,'[3]B14 Do Main Draw Prep'!$A$7:$V$23,3))</f>
        <v>NIKITA</v>
      </c>
      <c r="G55" s="186"/>
      <c r="H55" s="59" t="str">
        <f>IF($D55="","",VLOOKUP($D55,'[3]B14 Do Main Draw Prep'!$A$7:$V$23,4))</f>
        <v>RUS</v>
      </c>
      <c r="I55" s="173"/>
      <c r="J55" s="174"/>
      <c r="K55" s="175"/>
      <c r="L55" s="174"/>
      <c r="M55" s="188"/>
      <c r="N55" s="174" t="s">
        <v>85</v>
      </c>
      <c r="O55" s="175"/>
      <c r="P55" s="174"/>
      <c r="Q55" s="45"/>
      <c r="R55" s="48"/>
    </row>
    <row r="56" spans="1:18" s="49" customFormat="1" ht="9" customHeight="1">
      <c r="A56" s="176"/>
      <c r="B56" s="177"/>
      <c r="C56" s="177"/>
      <c r="D56" s="177"/>
      <c r="E56" s="59" t="str">
        <f>UPPER(IF($D55="","",VLOOKUP($D55,'[3]B14 Do Main Draw Prep'!$A$7:$V$23,7)))</f>
        <v>KOMAROV</v>
      </c>
      <c r="F56" s="59" t="str">
        <f>IF($D55="","",VLOOKUP($D55,'[3]B14 Do Main Draw Prep'!$A$7:$V$23,8))</f>
        <v>SERGEY</v>
      </c>
      <c r="G56" s="186"/>
      <c r="H56" s="59" t="str">
        <f>IF($D55="","",VLOOKUP($D55,'[3]B14 Do Main Draw Prep'!$A$7:$V$23,9))</f>
        <v>RUS</v>
      </c>
      <c r="I56" s="178"/>
      <c r="J56" s="179">
        <f>IF(I56="a",E55,IF(I56="b",E57,""))</f>
      </c>
      <c r="K56" s="175"/>
      <c r="L56" s="174"/>
      <c r="M56" s="188"/>
      <c r="N56" s="174"/>
      <c r="O56" s="175"/>
      <c r="P56" s="174"/>
      <c r="Q56" s="45"/>
      <c r="R56" s="48"/>
    </row>
    <row r="57" spans="1:18" s="49" customFormat="1" ht="9" customHeight="1">
      <c r="A57" s="176"/>
      <c r="B57" s="52"/>
      <c r="C57" s="52"/>
      <c r="D57" s="62"/>
      <c r="E57" s="180"/>
      <c r="F57" s="180"/>
      <c r="G57" s="168"/>
      <c r="H57" s="180"/>
      <c r="I57" s="181"/>
      <c r="J57" s="182" t="s">
        <v>104</v>
      </c>
      <c r="K57" s="183"/>
      <c r="L57" s="174"/>
      <c r="M57" s="188"/>
      <c r="N57" s="174"/>
      <c r="O57" s="175"/>
      <c r="P57" s="174"/>
      <c r="Q57" s="45"/>
      <c r="R57" s="48"/>
    </row>
    <row r="58" spans="1:18" s="49" customFormat="1" ht="9" customHeight="1">
      <c r="A58" s="176"/>
      <c r="B58" s="52"/>
      <c r="C58" s="52"/>
      <c r="D58" s="62"/>
      <c r="E58" s="180"/>
      <c r="F58" s="180"/>
      <c r="G58" s="168"/>
      <c r="H58" s="55" t="s">
        <v>18</v>
      </c>
      <c r="I58" s="64"/>
      <c r="J58" s="184" t="s">
        <v>145</v>
      </c>
      <c r="K58" s="185"/>
      <c r="L58" s="174"/>
      <c r="M58" s="188"/>
      <c r="N58" s="174"/>
      <c r="O58" s="175"/>
      <c r="P58" s="174"/>
      <c r="Q58" s="45"/>
      <c r="R58" s="48"/>
    </row>
    <row r="59" spans="1:18" s="49" customFormat="1" ht="9" customHeight="1">
      <c r="A59" s="176">
        <v>14</v>
      </c>
      <c r="B59" s="39">
        <f>IF($D59="","",VLOOKUP($D59,'[3]B14 Do Main Draw Prep'!$A$7:$V$23,20))</f>
        <v>0</v>
      </c>
      <c r="C59" s="39">
        <f>IF($D59="","",VLOOKUP($D59,'[3]B14 Do Main Draw Prep'!$A$7:$V$23,21))</f>
        <v>0</v>
      </c>
      <c r="D59" s="40">
        <v>9</v>
      </c>
      <c r="E59" s="59" t="str">
        <f>UPPER(IF($D59="","",VLOOKUP($D59,'[3]B14 Do Main Draw Prep'!$A$7:$V$23,2)))</f>
        <v>GORELIKOV</v>
      </c>
      <c r="F59" s="59" t="str">
        <f>IF($D59="","",VLOOKUP($D59,'[3]B14 Do Main Draw Prep'!$A$7:$V$23,3))</f>
        <v>SERGEY</v>
      </c>
      <c r="G59" s="186"/>
      <c r="H59" s="59" t="str">
        <f>IF($D59="","",VLOOKUP($D59,'[3]B14 Do Main Draw Prep'!$A$7:$V$23,4))</f>
        <v>RUS</v>
      </c>
      <c r="I59" s="187"/>
      <c r="J59" s="174" t="s">
        <v>179</v>
      </c>
      <c r="K59" s="188"/>
      <c r="L59" s="189"/>
      <c r="M59" s="194"/>
      <c r="N59" s="174"/>
      <c r="O59" s="175"/>
      <c r="P59" s="174"/>
      <c r="Q59" s="45"/>
      <c r="R59" s="48"/>
    </row>
    <row r="60" spans="1:18" s="49" customFormat="1" ht="9" customHeight="1">
      <c r="A60" s="176"/>
      <c r="B60" s="177"/>
      <c r="C60" s="177"/>
      <c r="D60" s="177"/>
      <c r="E60" s="59" t="str">
        <f>UPPER(IF($D59="","",VLOOKUP($D59,'[3]B14 Do Main Draw Prep'!$A$7:$V$23,7)))</f>
        <v>TRIPOLSKIY</v>
      </c>
      <c r="F60" s="59" t="str">
        <f>IF($D59="","",VLOOKUP($D59,'[3]B14 Do Main Draw Prep'!$A$7:$V$23,8))</f>
        <v>SEMEN</v>
      </c>
      <c r="G60" s="186"/>
      <c r="H60" s="59" t="str">
        <f>IF($D59="","",VLOOKUP($D59,'[3]B14 Do Main Draw Prep'!$A$7:$V$23,9))</f>
        <v>RUS</v>
      </c>
      <c r="I60" s="178"/>
      <c r="J60" s="174"/>
      <c r="K60" s="188"/>
      <c r="L60" s="190"/>
      <c r="M60" s="195"/>
      <c r="N60" s="174"/>
      <c r="O60" s="175"/>
      <c r="P60" s="174"/>
      <c r="Q60" s="45"/>
      <c r="R60" s="48"/>
    </row>
    <row r="61" spans="1:18" s="49" customFormat="1" ht="9" customHeight="1">
      <c r="A61" s="176"/>
      <c r="B61" s="52"/>
      <c r="C61" s="52"/>
      <c r="D61" s="62"/>
      <c r="E61" s="180"/>
      <c r="F61" s="180"/>
      <c r="G61" s="168"/>
      <c r="H61" s="180"/>
      <c r="I61" s="192"/>
      <c r="J61" s="174"/>
      <c r="K61" s="181"/>
      <c r="L61" s="182" t="s">
        <v>178</v>
      </c>
      <c r="M61" s="188"/>
      <c r="N61" s="174"/>
      <c r="O61" s="175"/>
      <c r="P61" s="174"/>
      <c r="Q61" s="45"/>
      <c r="R61" s="48"/>
    </row>
    <row r="62" spans="1:18" s="49" customFormat="1" ht="9" customHeight="1">
      <c r="A62" s="176"/>
      <c r="B62" s="52"/>
      <c r="C62" s="52"/>
      <c r="D62" s="62"/>
      <c r="E62" s="180"/>
      <c r="F62" s="180"/>
      <c r="G62" s="168"/>
      <c r="H62" s="180"/>
      <c r="I62" s="192"/>
      <c r="J62" s="55" t="s">
        <v>18</v>
      </c>
      <c r="K62" s="64"/>
      <c r="L62" s="184" t="s">
        <v>114</v>
      </c>
      <c r="M62" s="178"/>
      <c r="N62" s="174"/>
      <c r="O62" s="175"/>
      <c r="P62" s="174"/>
      <c r="Q62" s="45"/>
      <c r="R62" s="48"/>
    </row>
    <row r="63" spans="1:18" s="49" customFormat="1" ht="9" customHeight="1">
      <c r="A63" s="193">
        <v>15</v>
      </c>
      <c r="B63" s="39">
        <f>IF($D63="","",VLOOKUP($D63,'[3]B14 Do Main Draw Prep'!$A$7:$V$23,20))</f>
      </c>
      <c r="C63" s="39">
        <f>IF($D63="","",VLOOKUP($D63,'[3]B14 Do Main Draw Prep'!$A$7:$V$23,21))</f>
      </c>
      <c r="D63" s="40"/>
      <c r="E63" s="59">
        <f>UPPER(IF($D63="","",VLOOKUP($D63,'[3]B14 Do Main Draw Prep'!$A$7:$V$23,2)))</f>
      </c>
      <c r="F63" s="59" t="s">
        <v>171</v>
      </c>
      <c r="G63" s="186"/>
      <c r="H63" s="59">
        <f>IF($D63="","",VLOOKUP($D63,'[3]B14 Do Main Draw Prep'!$A$7:$V$23,4))</f>
      </c>
      <c r="I63" s="173"/>
      <c r="J63" s="174"/>
      <c r="K63" s="188"/>
      <c r="L63" s="174" t="s">
        <v>132</v>
      </c>
      <c r="M63" s="175"/>
      <c r="N63" s="189"/>
      <c r="O63" s="175"/>
      <c r="P63" s="174"/>
      <c r="Q63" s="45"/>
      <c r="R63" s="48"/>
    </row>
    <row r="64" spans="1:18" s="49" customFormat="1" ht="9" customHeight="1">
      <c r="A64" s="176"/>
      <c r="B64" s="177"/>
      <c r="C64" s="177"/>
      <c r="D64" s="177"/>
      <c r="E64" s="59">
        <f>UPPER(IF($D63="","",VLOOKUP($D63,'[3]B14 Do Main Draw Prep'!$A$7:$V$23,7)))</f>
      </c>
      <c r="F64" s="59">
        <f>IF($D63="","",VLOOKUP($D63,'[3]B14 Do Main Draw Prep'!$A$7:$V$23,8))</f>
      </c>
      <c r="G64" s="186"/>
      <c r="H64" s="59">
        <f>IF($D63="","",VLOOKUP($D63,'[3]B14 Do Main Draw Prep'!$A$7:$V$23,9))</f>
      </c>
      <c r="I64" s="178"/>
      <c r="J64" s="179">
        <f>IF(I64="a",E63,IF(I64="b",E65,""))</f>
      </c>
      <c r="K64" s="188"/>
      <c r="L64" s="174"/>
      <c r="M64" s="175"/>
      <c r="N64" s="174"/>
      <c r="O64" s="175"/>
      <c r="P64" s="174"/>
      <c r="Q64" s="45"/>
      <c r="R64" s="48"/>
    </row>
    <row r="65" spans="1:18" s="49" customFormat="1" ht="9" customHeight="1">
      <c r="A65" s="176"/>
      <c r="B65" s="52"/>
      <c r="C65" s="52"/>
      <c r="D65" s="52"/>
      <c r="E65" s="200"/>
      <c r="F65" s="200"/>
      <c r="G65" s="201"/>
      <c r="H65" s="200"/>
      <c r="I65" s="181"/>
      <c r="J65" s="182" t="s">
        <v>178</v>
      </c>
      <c r="K65" s="194"/>
      <c r="L65" s="174"/>
      <c r="M65" s="175"/>
      <c r="N65" s="174"/>
      <c r="O65" s="175"/>
      <c r="P65" s="174"/>
      <c r="Q65" s="45"/>
      <c r="R65" s="48"/>
    </row>
    <row r="66" spans="1:18" s="49" customFormat="1" ht="9" customHeight="1">
      <c r="A66" s="176"/>
      <c r="B66" s="52"/>
      <c r="C66" s="52"/>
      <c r="D66" s="52"/>
      <c r="E66" s="174"/>
      <c r="F66" s="174"/>
      <c r="G66" s="168"/>
      <c r="H66" s="55" t="s">
        <v>18</v>
      </c>
      <c r="I66" s="64"/>
      <c r="J66" s="184" t="s">
        <v>114</v>
      </c>
      <c r="K66" s="178"/>
      <c r="L66" s="174"/>
      <c r="M66" s="175"/>
      <c r="N66" s="174"/>
      <c r="O66" s="175"/>
      <c r="P66" s="174"/>
      <c r="Q66" s="45"/>
      <c r="R66" s="48"/>
    </row>
    <row r="67" spans="1:18" s="49" customFormat="1" ht="9" customHeight="1">
      <c r="A67" s="199">
        <v>16</v>
      </c>
      <c r="B67" s="39">
        <f>IF($D67="","",VLOOKUP($D67,'[3]B14 Do Main Draw Prep'!$A$7:$V$23,20))</f>
        <v>0</v>
      </c>
      <c r="C67" s="39">
        <f>IF($D67="","",VLOOKUP($D67,'[3]B14 Do Main Draw Prep'!$A$7:$V$23,21))</f>
        <v>351</v>
      </c>
      <c r="D67" s="40">
        <v>6</v>
      </c>
      <c r="E67" s="41" t="str">
        <f>UPPER(IF($D67="","",VLOOKUP($D67,'[3]B14 Do Main Draw Prep'!$A$7:$V$23,2)))</f>
        <v>MAKAROV</v>
      </c>
      <c r="F67" s="41" t="str">
        <f>IF($D67="","",VLOOKUP($D67,'[3]B14 Do Main Draw Prep'!$A$7:$V$23,3))</f>
        <v>PAVEL</v>
      </c>
      <c r="G67" s="172"/>
      <c r="H67" s="41" t="str">
        <f>IF($D67="","",VLOOKUP($D67,'[3]B14 Do Main Draw Prep'!$A$7:$V$23,4))</f>
        <v>RUS</v>
      </c>
      <c r="I67" s="187"/>
      <c r="J67" s="174"/>
      <c r="K67" s="175"/>
      <c r="L67" s="189"/>
      <c r="M67" s="183"/>
      <c r="N67" s="174"/>
      <c r="O67" s="175"/>
      <c r="P67" s="174"/>
      <c r="Q67" s="45"/>
      <c r="R67" s="48"/>
    </row>
    <row r="68" spans="1:18" s="49" customFormat="1" ht="9" customHeight="1">
      <c r="A68" s="176"/>
      <c r="B68" s="177"/>
      <c r="C68" s="177"/>
      <c r="D68" s="177"/>
      <c r="E68" s="41" t="str">
        <f>UPPER(IF($D67="","",VLOOKUP($D67,'[3]B14 Do Main Draw Prep'!$A$7:$V$23,7)))</f>
        <v>CHEPELEV</v>
      </c>
      <c r="F68" s="41" t="str">
        <f>IF($D67="","",VLOOKUP($D67,'[3]B14 Do Main Draw Prep'!$A$7:$V$23,8))</f>
        <v>ALEXANDER</v>
      </c>
      <c r="G68" s="172"/>
      <c r="H68" s="41" t="str">
        <f>IF($D67="","",VLOOKUP($D67,'[3]B14 Do Main Draw Prep'!$A$7:$V$23,9))</f>
        <v>RUS</v>
      </c>
      <c r="I68" s="178"/>
      <c r="J68" s="174"/>
      <c r="K68" s="175"/>
      <c r="L68" s="190"/>
      <c r="M68" s="191"/>
      <c r="N68" s="174"/>
      <c r="O68" s="175"/>
      <c r="P68" s="174"/>
      <c r="Q68" s="45"/>
      <c r="R68" s="48"/>
    </row>
    <row r="69" spans="1:18" s="49" customFormat="1" ht="9" customHeight="1">
      <c r="A69" s="202"/>
      <c r="B69" s="203"/>
      <c r="C69" s="203"/>
      <c r="D69" s="204"/>
      <c r="E69" s="205"/>
      <c r="F69" s="205"/>
      <c r="G69" s="35"/>
      <c r="H69" s="205"/>
      <c r="I69" s="206"/>
      <c r="J69" s="46"/>
      <c r="K69" s="47"/>
      <c r="L69" s="46"/>
      <c r="M69" s="47"/>
      <c r="N69" s="46"/>
      <c r="O69" s="47"/>
      <c r="P69" s="46"/>
      <c r="Q69" s="47"/>
      <c r="R69" s="48"/>
    </row>
    <row r="70" spans="1:18" s="92" customFormat="1" ht="6" customHeight="1">
      <c r="A70" s="202"/>
      <c r="B70" s="203"/>
      <c r="C70" s="203"/>
      <c r="D70" s="204"/>
      <c r="E70" s="205"/>
      <c r="F70" s="205"/>
      <c r="G70" s="207"/>
      <c r="H70" s="205"/>
      <c r="I70" s="206"/>
      <c r="J70" s="46"/>
      <c r="K70" s="47"/>
      <c r="L70" s="89"/>
      <c r="M70" s="90"/>
      <c r="N70" s="89"/>
      <c r="O70" s="90"/>
      <c r="P70" s="89"/>
      <c r="Q70" s="90"/>
      <c r="R70" s="91"/>
    </row>
    <row r="71" spans="1:17" s="105" customFormat="1" ht="10.5" customHeight="1">
      <c r="A71" s="93" t="s">
        <v>37</v>
      </c>
      <c r="B71" s="94"/>
      <c r="C71" s="95"/>
      <c r="D71" s="96" t="s">
        <v>38</v>
      </c>
      <c r="E71" s="97" t="s">
        <v>165</v>
      </c>
      <c r="F71" s="97"/>
      <c r="G71" s="97"/>
      <c r="H71" s="208"/>
      <c r="I71" s="97" t="s">
        <v>38</v>
      </c>
      <c r="J71" s="97" t="s">
        <v>166</v>
      </c>
      <c r="K71" s="100"/>
      <c r="L71" s="97" t="s">
        <v>41</v>
      </c>
      <c r="M71" s="101"/>
      <c r="N71" s="102" t="s">
        <v>42</v>
      </c>
      <c r="O71" s="102"/>
      <c r="P71" s="103"/>
      <c r="Q71" s="104"/>
    </row>
    <row r="72" spans="1:17" s="105" customFormat="1" ht="9" customHeight="1">
      <c r="A72" s="106" t="s">
        <v>43</v>
      </c>
      <c r="B72" s="107"/>
      <c r="C72" s="108" t="s">
        <v>44</v>
      </c>
      <c r="D72" s="109">
        <v>1</v>
      </c>
      <c r="E72" s="110" t="s">
        <v>102</v>
      </c>
      <c r="F72" s="209"/>
      <c r="G72" s="209"/>
      <c r="H72" s="210"/>
      <c r="I72" s="211" t="s">
        <v>45</v>
      </c>
      <c r="J72" s="107"/>
      <c r="K72" s="114"/>
      <c r="L72" s="107"/>
      <c r="M72" s="115"/>
      <c r="N72" s="116" t="s">
        <v>167</v>
      </c>
      <c r="O72" s="117"/>
      <c r="P72" s="117"/>
      <c r="Q72" s="118"/>
    </row>
    <row r="73" spans="1:17" s="105" customFormat="1" ht="9" customHeight="1">
      <c r="A73" s="119" t="s">
        <v>49</v>
      </c>
      <c r="B73" s="120"/>
      <c r="C73" s="121" t="s">
        <v>168</v>
      </c>
      <c r="D73" s="109"/>
      <c r="E73" s="110" t="s">
        <v>124</v>
      </c>
      <c r="F73" s="209"/>
      <c r="G73" s="209"/>
      <c r="H73" s="210"/>
      <c r="I73" s="211"/>
      <c r="J73" s="107"/>
      <c r="K73" s="114"/>
      <c r="L73" s="107"/>
      <c r="M73" s="115"/>
      <c r="N73" s="120"/>
      <c r="O73" s="123"/>
      <c r="P73" s="120"/>
      <c r="Q73" s="124"/>
    </row>
    <row r="74" spans="1:17" s="105" customFormat="1" ht="9" customHeight="1">
      <c r="A74" s="125"/>
      <c r="B74" s="126"/>
      <c r="C74" s="127"/>
      <c r="D74" s="109">
        <v>2</v>
      </c>
      <c r="E74" s="110" t="s">
        <v>178</v>
      </c>
      <c r="F74" s="209"/>
      <c r="G74" s="209"/>
      <c r="H74" s="210"/>
      <c r="I74" s="211" t="s">
        <v>51</v>
      </c>
      <c r="J74" s="107"/>
      <c r="K74" s="114"/>
      <c r="L74" s="107"/>
      <c r="M74" s="115"/>
      <c r="N74" s="116" t="s">
        <v>54</v>
      </c>
      <c r="O74" s="117"/>
      <c r="P74" s="117"/>
      <c r="Q74" s="118"/>
    </row>
    <row r="75" spans="1:17" s="105" customFormat="1" ht="9" customHeight="1">
      <c r="A75" s="128"/>
      <c r="B75" s="26"/>
      <c r="C75" s="129"/>
      <c r="D75" s="109"/>
      <c r="E75" s="110" t="s">
        <v>114</v>
      </c>
      <c r="F75" s="209"/>
      <c r="G75" s="209"/>
      <c r="H75" s="210"/>
      <c r="I75" s="211"/>
      <c r="J75" s="107"/>
      <c r="K75" s="114"/>
      <c r="L75" s="107"/>
      <c r="M75" s="115"/>
      <c r="N75" s="107"/>
      <c r="O75" s="114"/>
      <c r="P75" s="107"/>
      <c r="Q75" s="115"/>
    </row>
    <row r="76" spans="1:17" s="105" customFormat="1" ht="9" customHeight="1">
      <c r="A76" s="130"/>
      <c r="B76" s="131"/>
      <c r="C76" s="132"/>
      <c r="D76" s="109">
        <v>3</v>
      </c>
      <c r="E76" s="110" t="s">
        <v>112</v>
      </c>
      <c r="F76" s="209"/>
      <c r="G76" s="209"/>
      <c r="H76" s="210"/>
      <c r="I76" s="211" t="s">
        <v>53</v>
      </c>
      <c r="J76" s="107"/>
      <c r="K76" s="114"/>
      <c r="L76" s="107"/>
      <c r="M76" s="115"/>
      <c r="N76" s="120" t="s">
        <v>180</v>
      </c>
      <c r="O76" s="123"/>
      <c r="P76" s="120"/>
      <c r="Q76" s="124"/>
    </row>
    <row r="77" spans="1:17" s="105" customFormat="1" ht="9" customHeight="1">
      <c r="A77" s="133"/>
      <c r="B77" s="134"/>
      <c r="C77" s="129"/>
      <c r="D77" s="109"/>
      <c r="E77" s="110" t="s">
        <v>181</v>
      </c>
      <c r="F77" s="209"/>
      <c r="G77" s="209"/>
      <c r="H77" s="210"/>
      <c r="I77" s="211"/>
      <c r="J77" s="107"/>
      <c r="K77" s="114"/>
      <c r="L77" s="107"/>
      <c r="M77" s="115"/>
      <c r="N77" s="116" t="s">
        <v>58</v>
      </c>
      <c r="O77" s="117"/>
      <c r="P77" s="117"/>
      <c r="Q77" s="118"/>
    </row>
    <row r="78" spans="1:17" s="105" customFormat="1" ht="9" customHeight="1">
      <c r="A78" s="133"/>
      <c r="B78" s="134"/>
      <c r="C78" s="135"/>
      <c r="D78" s="109">
        <v>4</v>
      </c>
      <c r="E78" s="110" t="s">
        <v>182</v>
      </c>
      <c r="F78" s="209"/>
      <c r="G78" s="209"/>
      <c r="H78" s="210"/>
      <c r="I78" s="211" t="s">
        <v>55</v>
      </c>
      <c r="J78" s="107"/>
      <c r="K78" s="114"/>
      <c r="L78" s="107"/>
      <c r="M78" s="115"/>
      <c r="N78" s="107"/>
      <c r="O78" s="114"/>
      <c r="P78" s="107"/>
      <c r="Q78" s="115"/>
    </row>
    <row r="79" spans="1:17" s="105" customFormat="1" ht="9" customHeight="1">
      <c r="A79" s="136"/>
      <c r="B79" s="137"/>
      <c r="C79" s="138"/>
      <c r="D79" s="139"/>
      <c r="E79" s="140" t="s">
        <v>183</v>
      </c>
      <c r="F79" s="212"/>
      <c r="G79" s="212"/>
      <c r="H79" s="213"/>
      <c r="I79" s="214"/>
      <c r="J79" s="120"/>
      <c r="K79" s="123"/>
      <c r="L79" s="120"/>
      <c r="M79" s="124"/>
      <c r="N79" s="120">
        <f>Q4</f>
        <v>0</v>
      </c>
      <c r="O79" s="123"/>
      <c r="P79" s="120"/>
      <c r="Q79" s="215">
        <f>MIN(4,'[3]B14 Do Main Draw Prep'!$V$5)</f>
        <v>4</v>
      </c>
    </row>
    <row r="80" ht="15.75" customHeight="1"/>
    <row r="81" ht="9" customHeight="1"/>
  </sheetData>
  <sheetProtection/>
  <mergeCells count="1">
    <mergeCell ref="A4:C4"/>
  </mergeCells>
  <conditionalFormatting sqref="B7 B11 B15 B19 B23 B27 B31 B35 B39 B43 B47 B51 B55 B59 B63 B67">
    <cfRule type="cellIs" priority="11" dxfId="4" operator="equal" stopIfTrue="1">
      <formula>"DA"</formula>
    </cfRule>
  </conditionalFormatting>
  <conditionalFormatting sqref="H10 H58 H42 H50 H34 H26 H18 H66 J30 L22 N38 J62 J46 L54 J14">
    <cfRule type="expression" priority="8" dxfId="11" stopIfTrue="1">
      <formula>AND($N$1="CU",H10="Umpire")</formula>
    </cfRule>
    <cfRule type="expression" priority="9" dxfId="10" stopIfTrue="1">
      <formula>AND($N$1="CU",H10&lt;&gt;"Umpire",I10&lt;&gt;"")</formula>
    </cfRule>
    <cfRule type="expression" priority="10" dxfId="9" stopIfTrue="1">
      <formula>AND($N$1="CU",H10&lt;&gt;"Umpire")</formula>
    </cfRule>
  </conditionalFormatting>
  <conditionalFormatting sqref="L13 L29 L45 L61 N21 N53 J65 J9 J17 J25 J33 J41 J49 J57 P37">
    <cfRule type="expression" priority="6" dxfId="1" stopIfTrue="1">
      <formula>I10="as"</formula>
    </cfRule>
    <cfRule type="expression" priority="7" dxfId="1" stopIfTrue="1">
      <formula>I10="bs"</formula>
    </cfRule>
  </conditionalFormatting>
  <conditionalFormatting sqref="L14 L30 L46 L62 N22 N54 J66 J10 J18 J26 J34 J42 J50 J58 P38">
    <cfRule type="expression" priority="4" dxfId="1" stopIfTrue="1">
      <formula>I10="as"</formula>
    </cfRule>
    <cfRule type="expression" priority="5" dxfId="1" stopIfTrue="1">
      <formula>I10="bs"</formula>
    </cfRule>
  </conditionalFormatting>
  <conditionalFormatting sqref="I10 I18 I26 I34 I42 I50 I58 I66 K62 K46 K30 K14 M22 M54 O38">
    <cfRule type="expression" priority="3" dxfId="3" stopIfTrue="1">
      <formula>$N$1="CU"</formula>
    </cfRule>
  </conditionalFormatting>
  <conditionalFormatting sqref="E7 E11 E15 E19 E23 E27 E31 E35 E39 E43 E47 E51 E55 E59 E63 E67">
    <cfRule type="cellIs" priority="2" dxfId="13" operator="equal" stopIfTrue="1">
      <formula>"Bye"</formula>
    </cfRule>
  </conditionalFormatting>
  <conditionalFormatting sqref="D7 D11 D15 D19 D23 D27 D31 D35 D39 D43 D47 D51 D55 D59 D63 D67">
    <cfRule type="cellIs" priority="1" dxfId="14"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Итоги турнира Krasnogors CUP 14 лет и моложе</dc:title>
  <dc:subject/>
  <dc:creator>Admin</dc:creator>
  <cp:keywords/>
  <dc:description/>
  <cp:lastModifiedBy>Dima</cp:lastModifiedBy>
  <cp:lastPrinted>2009-07-31T09:45:25Z</cp:lastPrinted>
  <dcterms:created xsi:type="dcterms:W3CDTF">2009-07-26T14:24:38Z</dcterms:created>
  <dcterms:modified xsi:type="dcterms:W3CDTF">2009-07-31T09:47:42Z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